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172.23.1.33\sakura\通所介護\デイ通信　平成30年8月～\"/>
    </mc:Choice>
  </mc:AlternateContent>
  <bookViews>
    <workbookView xWindow="0" yWindow="0" windowWidth="19200" windowHeight="11340" tabRatio="788"/>
  </bookViews>
  <sheets>
    <sheet name="予定表H30.12" sheetId="15" r:id="rId1"/>
  </sheets>
  <definedNames>
    <definedName name="Calendar10Month" localSheetId="0">予定表H30.12!$C$127</definedName>
    <definedName name="Calendar10Month">#REF!</definedName>
    <definedName name="Calendar10MonthOption" localSheetId="0">MATCH(予定表H30.12!Calendar10Month,月,0)</definedName>
    <definedName name="Calendar10MonthOption">MATCH(Calendar10Month,月,0)</definedName>
    <definedName name="Calendar10Year" localSheetId="0">予定表H30.12!$B$127</definedName>
    <definedName name="Calendar10Year">#REF!</definedName>
    <definedName name="Calendar11Month" localSheetId="0">予定表H30.12!$C$141</definedName>
    <definedName name="Calendar11Month">#REF!</definedName>
    <definedName name="Calendar11MonthOption" localSheetId="0">MATCH(予定表H30.12!Calendar11Month,月,0)</definedName>
    <definedName name="Calendar11MonthOption">MATCH(Calendar11Month,月,0)</definedName>
    <definedName name="Calendar11Year" localSheetId="0">予定表H30.12!$B$141</definedName>
    <definedName name="Calendar11Year">#REF!</definedName>
    <definedName name="Calendar12Month" localSheetId="0">予定表H30.12!$C$155</definedName>
    <definedName name="Calendar12Month">#REF!</definedName>
    <definedName name="Calendar12MonthOption" localSheetId="0">MATCH(予定表H30.12!Calendar12Month,月,0)</definedName>
    <definedName name="Calendar12MonthOption">MATCH(Calendar12Month,月,0)</definedName>
    <definedName name="Calendar12Year" localSheetId="0">予定表H30.12!$B$155</definedName>
    <definedName name="Calendar12Year">#REF!</definedName>
    <definedName name="Calendar1Month" localSheetId="0">予定表H30.12!$C$1</definedName>
    <definedName name="Calendar1Month">#REF!</definedName>
    <definedName name="Calendar1MonthOption" localSheetId="0">MATCH(予定表H30.12!Calendar1Month,月,0)</definedName>
    <definedName name="Calendar1MonthOption">MATCH(Calendar1Month,月,0)</definedName>
    <definedName name="Calendar1Year" localSheetId="0">予定表H30.12!$B$1</definedName>
    <definedName name="Calendar1Year">#REF!</definedName>
    <definedName name="Calendar2Month" localSheetId="0">予定表H30.12!$C$15</definedName>
    <definedName name="Calendar2Month">#REF!</definedName>
    <definedName name="Calendar2MonthOption" localSheetId="0">MATCH(予定表H30.12!Calendar2Month,月,0)</definedName>
    <definedName name="Calendar2MonthOption">MATCH(Calendar2Month,月,0)</definedName>
    <definedName name="Calendar2Year" localSheetId="0">予定表H30.12!$B$15</definedName>
    <definedName name="Calendar2Year">#REF!</definedName>
    <definedName name="Calendar3Month" localSheetId="0">予定表H30.12!$C$29</definedName>
    <definedName name="Calendar3Month">#REF!</definedName>
    <definedName name="Calendar3MonthOption" localSheetId="0">MATCH(予定表H30.12!Calendar3Month,月,0)</definedName>
    <definedName name="Calendar3MonthOption">MATCH(Calendar3Month,月,0)</definedName>
    <definedName name="Calendar3Year" localSheetId="0">予定表H30.12!$B$29</definedName>
    <definedName name="Calendar3Year">#REF!</definedName>
    <definedName name="Calendar4Month" localSheetId="0">予定表H30.12!$C$43</definedName>
    <definedName name="Calendar4Month">#REF!</definedName>
    <definedName name="Calendar4MonthOption" localSheetId="0">MATCH(予定表H30.12!Calendar4Month,月,0)</definedName>
    <definedName name="Calendar4MonthOption">MATCH(Calendar4Month,月,0)</definedName>
    <definedName name="Calendar4Year" localSheetId="0">予定表H30.12!$B$43</definedName>
    <definedName name="Calendar4Year">#REF!</definedName>
    <definedName name="Calendar5Month" localSheetId="0">予定表H30.12!$C$56</definedName>
    <definedName name="Calendar5Month">#REF!</definedName>
    <definedName name="Calendar5MonthOption" localSheetId="0">MATCH(予定表H30.12!Calendar5Month,月,0)</definedName>
    <definedName name="Calendar5MonthOption">MATCH(Calendar5Month,月,0)</definedName>
    <definedName name="Calendar5Year" localSheetId="0">予定表H30.12!$B$56</definedName>
    <definedName name="Calendar5Year">#REF!</definedName>
    <definedName name="Calendar6Month" localSheetId="0">予定表H30.12!$C$70</definedName>
    <definedName name="Calendar6Month">#REF!</definedName>
    <definedName name="Calendar6MonthOption" localSheetId="0">MATCH(予定表H30.12!Calendar6Month,月,0)</definedName>
    <definedName name="Calendar6MonthOption">MATCH(Calendar6Month,月,0)</definedName>
    <definedName name="Calendar6Year" localSheetId="0">予定表H30.12!$B$70</definedName>
    <definedName name="Calendar6Year">#REF!</definedName>
    <definedName name="Calendar7Month" localSheetId="0">予定表H30.12!$C$84</definedName>
    <definedName name="Calendar7Month">#REF!</definedName>
    <definedName name="Calendar7MonthOption" localSheetId="0">MATCH(予定表H30.12!Calendar7Month,月,0)</definedName>
    <definedName name="Calendar7MonthOption">MATCH(Calendar7Month,月,0)</definedName>
    <definedName name="Calendar7Year" localSheetId="0">予定表H30.12!$B$84</definedName>
    <definedName name="Calendar7Year">#REF!</definedName>
    <definedName name="Calendar8Month" localSheetId="0">予定表H30.12!$C$98</definedName>
    <definedName name="Calendar8Month">#REF!</definedName>
    <definedName name="Calendar8MonthOption" localSheetId="0">MATCH(予定表H30.12!Calendar8Month,月,0)</definedName>
    <definedName name="Calendar8MonthOption">MATCH(Calendar8Month,月,0)</definedName>
    <definedName name="Calendar8Year" localSheetId="0">予定表H30.12!$B$98</definedName>
    <definedName name="Calendar8Year">#REF!</definedName>
    <definedName name="Calendar9Month" localSheetId="0">予定表H30.12!$C$113</definedName>
    <definedName name="Calendar9Month">#REF!</definedName>
    <definedName name="Calendar9MonthOption" localSheetId="0">MATCH(予定表H30.12!Calendar9Month,月,0)</definedName>
    <definedName name="Calendar9MonthOption">MATCH(Calendar9Month,月,0)</definedName>
    <definedName name="Calendar9Year" localSheetId="0">予定表H30.12!$B$113</definedName>
    <definedName name="Calendar9Year">#REF!</definedName>
    <definedName name="_xlnm.Print_Area" localSheetId="0">予定表H30.12!$B$1:$I$168</definedName>
    <definedName name="WeekdayOption" localSheetId="0">MATCH(予定表H30.12!WeekStart,曜日,0)+10</definedName>
    <definedName name="WeekdayOption">MATCH(WeekStart,曜日,0)+10</definedName>
    <definedName name="WeekStart" localSheetId="0">予定表H30.12!$B$2</definedName>
    <definedName name="WeekStart">#REF!</definedName>
    <definedName name="WeekStartValue" localSheetId="0">IF(予定表H30.12!WeekStart="月曜日",2,1)</definedName>
    <definedName name="WeekStartValue">IF(WeekStart="月曜日",2,1)</definedName>
    <definedName name="月">{"1 月","2 月","3 月","4 月","5 月","6 月","7 月","8 月","9 月","10 月","11 月","12 月"}</definedName>
    <definedName name="日">{0,1,2,3,4,5,6}</definedName>
    <definedName name="曜日">{"月曜日","火曜日","水曜日","木曜日","金曜日","土曜日","日曜日"}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8" i="15" l="1"/>
  <c r="B15" i="15" l="1"/>
  <c r="C15" i="15"/>
  <c r="B3" i="15" a="1"/>
  <c r="D3" i="15" s="1"/>
  <c r="D2" i="15" s="1"/>
  <c r="B5" i="15" a="1"/>
  <c r="B7" i="15" a="1"/>
  <c r="G7" i="15" s="1"/>
  <c r="B9" i="15" a="1"/>
  <c r="B11" i="15" a="1"/>
  <c r="D11" i="15" s="1"/>
  <c r="B13" i="15" a="1"/>
  <c r="B13" i="15" s="1"/>
  <c r="B27" i="15" l="1" a="1"/>
  <c r="B27" i="15" s="1"/>
  <c r="C29" i="15"/>
  <c r="B29" i="15"/>
  <c r="C27" i="15"/>
  <c r="B25" i="15" a="1"/>
  <c r="B23" i="15" a="1"/>
  <c r="B21" i="15" a="1"/>
  <c r="B19" i="15" a="1"/>
  <c r="B17" i="15" a="1"/>
  <c r="G3" i="15"/>
  <c r="G2" i="15" s="1"/>
  <c r="C3" i="15"/>
  <c r="C2" i="15" s="1"/>
  <c r="E9" i="15"/>
  <c r="H9" i="15"/>
  <c r="B9" i="15"/>
  <c r="F9" i="15"/>
  <c r="E5" i="15"/>
  <c r="H5" i="15"/>
  <c r="B5" i="15"/>
  <c r="F5" i="15"/>
  <c r="G11" i="15"/>
  <c r="G9" i="15"/>
  <c r="G5" i="15"/>
  <c r="E7" i="15"/>
  <c r="H7" i="15"/>
  <c r="B7" i="15"/>
  <c r="F7" i="15"/>
  <c r="C13" i="15"/>
  <c r="D9" i="15"/>
  <c r="D7" i="15"/>
  <c r="D5" i="15"/>
  <c r="E11" i="15"/>
  <c r="H11" i="15"/>
  <c r="B11" i="15"/>
  <c r="F11" i="15"/>
  <c r="C11" i="15"/>
  <c r="C9" i="15"/>
  <c r="C7" i="15"/>
  <c r="C5" i="15"/>
  <c r="F3" i="15"/>
  <c r="F2" i="15" s="1"/>
  <c r="B3" i="15"/>
  <c r="H3" i="15"/>
  <c r="H2" i="15" s="1"/>
  <c r="E3" i="15"/>
  <c r="E2" i="15" s="1"/>
  <c r="C43" i="15" l="1"/>
  <c r="B31" i="15" a="1"/>
  <c r="B37" i="15" a="1"/>
  <c r="B37" i="15" s="1"/>
  <c r="B41" i="15" a="1"/>
  <c r="B41" i="15" s="1"/>
  <c r="B35" i="15" a="1"/>
  <c r="F35" i="15" s="1"/>
  <c r="B33" i="15" a="1"/>
  <c r="B43" i="15"/>
  <c r="B47" i="15" s="1" a="1"/>
  <c r="B39" i="15" a="1"/>
  <c r="H39" i="15" s="1"/>
  <c r="E17" i="15"/>
  <c r="E16" i="15" s="1"/>
  <c r="H17" i="15"/>
  <c r="H16" i="15" s="1"/>
  <c r="B17" i="15"/>
  <c r="B16" i="15" s="1"/>
  <c r="F17" i="15"/>
  <c r="F16" i="15" s="1"/>
  <c r="C17" i="15"/>
  <c r="C16" i="15" s="1"/>
  <c r="G17" i="15"/>
  <c r="G16" i="15" s="1"/>
  <c r="D17" i="15"/>
  <c r="D16" i="15" s="1"/>
  <c r="E25" i="15"/>
  <c r="H25" i="15"/>
  <c r="B25" i="15"/>
  <c r="F25" i="15"/>
  <c r="C25" i="15"/>
  <c r="G25" i="15"/>
  <c r="D25" i="15"/>
  <c r="F37" i="15"/>
  <c r="G37" i="15"/>
  <c r="E23" i="15"/>
  <c r="H23" i="15"/>
  <c r="B23" i="15"/>
  <c r="F23" i="15"/>
  <c r="C23" i="15"/>
  <c r="G23" i="15"/>
  <c r="D23" i="15"/>
  <c r="E19" i="15"/>
  <c r="H19" i="15"/>
  <c r="B19" i="15"/>
  <c r="F19" i="15"/>
  <c r="C19" i="15"/>
  <c r="G19" i="15"/>
  <c r="D19" i="15"/>
  <c r="C35" i="15"/>
  <c r="E31" i="15"/>
  <c r="E30" i="15" s="1"/>
  <c r="H31" i="15"/>
  <c r="H30" i="15" s="1"/>
  <c r="B31" i="15"/>
  <c r="B30" i="15" s="1"/>
  <c r="F31" i="15"/>
  <c r="F30" i="15" s="1"/>
  <c r="C31" i="15"/>
  <c r="C30" i="15" s="1"/>
  <c r="G31" i="15"/>
  <c r="G30" i="15" s="1"/>
  <c r="D31" i="15"/>
  <c r="D30" i="15" s="1"/>
  <c r="E21" i="15"/>
  <c r="H21" i="15"/>
  <c r="B21" i="15"/>
  <c r="F21" i="15"/>
  <c r="C21" i="15"/>
  <c r="G21" i="15"/>
  <c r="D21" i="15"/>
  <c r="E33" i="15"/>
  <c r="H33" i="15"/>
  <c r="B33" i="15"/>
  <c r="F33" i="15"/>
  <c r="C33" i="15"/>
  <c r="G33" i="15"/>
  <c r="D33" i="15"/>
  <c r="B54" i="15" a="1"/>
  <c r="B45" i="15" a="1"/>
  <c r="B51" i="15" a="1"/>
  <c r="B52" i="15" a="1"/>
  <c r="D39" i="15" l="1"/>
  <c r="B49" i="15" a="1"/>
  <c r="C41" i="15"/>
  <c r="H37" i="15"/>
  <c r="C39" i="15"/>
  <c r="E39" i="15"/>
  <c r="B35" i="15"/>
  <c r="E35" i="15"/>
  <c r="F39" i="15"/>
  <c r="D35" i="15"/>
  <c r="B39" i="15"/>
  <c r="G35" i="15"/>
  <c r="H35" i="15"/>
  <c r="C37" i="15"/>
  <c r="E37" i="15"/>
  <c r="G39" i="15"/>
  <c r="D37" i="15"/>
  <c r="E47" i="15"/>
  <c r="H47" i="15"/>
  <c r="B47" i="15"/>
  <c r="F47" i="15"/>
  <c r="C47" i="15"/>
  <c r="G47" i="15"/>
  <c r="D47" i="15"/>
  <c r="E52" i="15"/>
  <c r="H52" i="15"/>
  <c r="B52" i="15"/>
  <c r="F52" i="15"/>
  <c r="C52" i="15"/>
  <c r="G52" i="15"/>
  <c r="D52" i="15"/>
  <c r="E45" i="15"/>
  <c r="E44" i="15" s="1"/>
  <c r="H45" i="15"/>
  <c r="H44" i="15" s="1"/>
  <c r="B45" i="15"/>
  <c r="B44" i="15" s="1"/>
  <c r="F45" i="15"/>
  <c r="F44" i="15" s="1"/>
  <c r="C45" i="15"/>
  <c r="C44" i="15" s="1"/>
  <c r="G45" i="15"/>
  <c r="G44" i="15" s="1"/>
  <c r="D45" i="15"/>
  <c r="D44" i="15" s="1"/>
  <c r="E49" i="15"/>
  <c r="H49" i="15"/>
  <c r="B49" i="15"/>
  <c r="F49" i="15"/>
  <c r="C49" i="15"/>
  <c r="G49" i="15"/>
  <c r="D49" i="15"/>
  <c r="E51" i="15"/>
  <c r="H51" i="15"/>
  <c r="B51" i="15"/>
  <c r="F51" i="15"/>
  <c r="C51" i="15"/>
  <c r="G51" i="15"/>
  <c r="D51" i="15"/>
  <c r="B54" i="15"/>
  <c r="C54" i="15"/>
  <c r="B56" i="15"/>
  <c r="C56" i="15"/>
  <c r="B70" i="15" l="1"/>
  <c r="C70" i="15"/>
  <c r="B68" i="15" a="1"/>
  <c r="B66" i="15" a="1"/>
  <c r="B64" i="15" a="1"/>
  <c r="B62" i="15" a="1"/>
  <c r="B60" i="15" a="1"/>
  <c r="B58" i="15" a="1"/>
  <c r="H60" i="15" l="1"/>
  <c r="F60" i="15"/>
  <c r="D60" i="15"/>
  <c r="B60" i="15"/>
  <c r="G60" i="15"/>
  <c r="E60" i="15"/>
  <c r="C60" i="15"/>
  <c r="H64" i="15"/>
  <c r="F64" i="15"/>
  <c r="D64" i="15"/>
  <c r="B64" i="15"/>
  <c r="G64" i="15"/>
  <c r="E64" i="15"/>
  <c r="C64" i="15"/>
  <c r="B68" i="15"/>
  <c r="C68" i="15"/>
  <c r="C84" i="15"/>
  <c r="B80" i="15" a="1"/>
  <c r="B78" i="15" a="1"/>
  <c r="B76" i="15" a="1"/>
  <c r="B74" i="15" a="1"/>
  <c r="B72" i="15" a="1"/>
  <c r="H58" i="15"/>
  <c r="H57" i="15" s="1"/>
  <c r="F58" i="15"/>
  <c r="F57" i="15" s="1"/>
  <c r="D58" i="15"/>
  <c r="D57" i="15" s="1"/>
  <c r="B58" i="15"/>
  <c r="B57" i="15" s="1"/>
  <c r="G58" i="15"/>
  <c r="G57" i="15" s="1"/>
  <c r="E58" i="15"/>
  <c r="E57" i="15" s="1"/>
  <c r="C58" i="15"/>
  <c r="C57" i="15" s="1"/>
  <c r="H62" i="15"/>
  <c r="F62" i="15"/>
  <c r="D62" i="15"/>
  <c r="B62" i="15"/>
  <c r="G62" i="15"/>
  <c r="E62" i="15"/>
  <c r="C62" i="15"/>
  <c r="H66" i="15"/>
  <c r="F66" i="15"/>
  <c r="D66" i="15"/>
  <c r="B66" i="15"/>
  <c r="G66" i="15"/>
  <c r="E66" i="15"/>
  <c r="C66" i="15"/>
  <c r="H72" i="15" l="1"/>
  <c r="H71" i="15" s="1"/>
  <c r="F72" i="15"/>
  <c r="F71" i="15" s="1"/>
  <c r="D72" i="15"/>
  <c r="D71" i="15" s="1"/>
  <c r="B72" i="15"/>
  <c r="B71" i="15" s="1"/>
  <c r="G72" i="15"/>
  <c r="G71" i="15" s="1"/>
  <c r="E72" i="15"/>
  <c r="E71" i="15" s="1"/>
  <c r="C72" i="15"/>
  <c r="C71" i="15" s="1"/>
  <c r="H76" i="15"/>
  <c r="F76" i="15"/>
  <c r="D76" i="15"/>
  <c r="B76" i="15"/>
  <c r="G76" i="15"/>
  <c r="E76" i="15"/>
  <c r="C76" i="15"/>
  <c r="H80" i="15"/>
  <c r="F80" i="15"/>
  <c r="D80" i="15"/>
  <c r="B80" i="15"/>
  <c r="G80" i="15"/>
  <c r="E80" i="15"/>
  <c r="C80" i="15"/>
  <c r="H74" i="15"/>
  <c r="F74" i="15"/>
  <c r="D74" i="15"/>
  <c r="B74" i="15"/>
  <c r="G74" i="15"/>
  <c r="E74" i="15"/>
  <c r="C74" i="15"/>
  <c r="H78" i="15"/>
  <c r="F78" i="15"/>
  <c r="D78" i="15"/>
  <c r="B78" i="15"/>
  <c r="G78" i="15"/>
  <c r="E78" i="15"/>
  <c r="C78" i="15"/>
  <c r="B98" i="15"/>
  <c r="B96" i="15" a="1"/>
  <c r="B94" i="15" a="1"/>
  <c r="B92" i="15" a="1"/>
  <c r="B90" i="15" a="1"/>
  <c r="B88" i="15" a="1"/>
  <c r="B86" i="15" a="1"/>
  <c r="H88" i="15" l="1"/>
  <c r="F88" i="15"/>
  <c r="D88" i="15"/>
  <c r="B88" i="15"/>
  <c r="G88" i="15"/>
  <c r="E88" i="15"/>
  <c r="C88" i="15"/>
  <c r="H92" i="15"/>
  <c r="F92" i="15"/>
  <c r="D92" i="15"/>
  <c r="B92" i="15"/>
  <c r="G92" i="15"/>
  <c r="E92" i="15"/>
  <c r="C92" i="15"/>
  <c r="B96" i="15"/>
  <c r="C96" i="15"/>
  <c r="B113" i="15"/>
  <c r="C113" i="15"/>
  <c r="B111" i="15" a="1"/>
  <c r="B108" i="15" a="1"/>
  <c r="B106" i="15" a="1"/>
  <c r="B104" i="15" a="1"/>
  <c r="B102" i="15" a="1"/>
  <c r="B100" i="15" a="1"/>
  <c r="H86" i="15"/>
  <c r="H85" i="15" s="1"/>
  <c r="F86" i="15"/>
  <c r="F85" i="15" s="1"/>
  <c r="D86" i="15"/>
  <c r="D85" i="15" s="1"/>
  <c r="B86" i="15"/>
  <c r="B85" i="15" s="1"/>
  <c r="G86" i="15"/>
  <c r="G85" i="15" s="1"/>
  <c r="E86" i="15"/>
  <c r="E85" i="15" s="1"/>
  <c r="C86" i="15"/>
  <c r="C85" i="15" s="1"/>
  <c r="H90" i="15"/>
  <c r="F90" i="15"/>
  <c r="D90" i="15"/>
  <c r="B90" i="15"/>
  <c r="G90" i="15"/>
  <c r="E90" i="15"/>
  <c r="C90" i="15"/>
  <c r="H94" i="15"/>
  <c r="F94" i="15"/>
  <c r="D94" i="15"/>
  <c r="B94" i="15"/>
  <c r="G94" i="15"/>
  <c r="E94" i="15"/>
  <c r="C94" i="15"/>
  <c r="H104" i="15" l="1"/>
  <c r="F104" i="15"/>
  <c r="D104" i="15"/>
  <c r="B104" i="15"/>
  <c r="E104" i="15"/>
  <c r="G104" i="15"/>
  <c r="C104" i="15"/>
  <c r="H100" i="15"/>
  <c r="H99" i="15" s="1"/>
  <c r="F100" i="15"/>
  <c r="F99" i="15" s="1"/>
  <c r="D100" i="15"/>
  <c r="D99" i="15" s="1"/>
  <c r="B100" i="15"/>
  <c r="B99" i="15" s="1"/>
  <c r="E100" i="15"/>
  <c r="E99" i="15" s="1"/>
  <c r="G100" i="15"/>
  <c r="G99" i="15" s="1"/>
  <c r="C100" i="15"/>
  <c r="C99" i="15" s="1"/>
  <c r="H108" i="15"/>
  <c r="F108" i="15"/>
  <c r="D108" i="15"/>
  <c r="B108" i="15"/>
  <c r="E108" i="15"/>
  <c r="G108" i="15"/>
  <c r="C108" i="15"/>
  <c r="H102" i="15"/>
  <c r="F102" i="15"/>
  <c r="D102" i="15"/>
  <c r="B102" i="15"/>
  <c r="E102" i="15"/>
  <c r="G102" i="15"/>
  <c r="C102" i="15"/>
  <c r="H106" i="15"/>
  <c r="F106" i="15"/>
  <c r="D106" i="15"/>
  <c r="B106" i="15"/>
  <c r="E106" i="15"/>
  <c r="G106" i="15"/>
  <c r="C106" i="15"/>
  <c r="B111" i="15"/>
  <c r="C111" i="15"/>
  <c r="B127" i="15"/>
  <c r="C127" i="15"/>
  <c r="B121" i="15" a="1"/>
  <c r="B119" i="15" a="1"/>
  <c r="B117" i="15" a="1"/>
  <c r="B115" i="15" a="1"/>
  <c r="B125" i="15" a="1"/>
  <c r="B123" i="15" a="1"/>
  <c r="B125" i="15" l="1"/>
  <c r="C125" i="15"/>
  <c r="H117" i="15"/>
  <c r="F117" i="15"/>
  <c r="D117" i="15"/>
  <c r="B117" i="15"/>
  <c r="E117" i="15"/>
  <c r="G117" i="15"/>
  <c r="C117" i="15"/>
  <c r="H121" i="15"/>
  <c r="F121" i="15"/>
  <c r="G121" i="15"/>
  <c r="D121" i="15"/>
  <c r="B121" i="15"/>
  <c r="E121" i="15"/>
  <c r="C121" i="15"/>
  <c r="B141" i="15"/>
  <c r="B139" i="15" a="1"/>
  <c r="B137" i="15" a="1"/>
  <c r="B135" i="15" a="1"/>
  <c r="B133" i="15" a="1"/>
  <c r="B131" i="15" a="1"/>
  <c r="B129" i="15" a="1"/>
  <c r="C141" i="15"/>
  <c r="H123" i="15"/>
  <c r="F123" i="15"/>
  <c r="D123" i="15"/>
  <c r="B123" i="15"/>
  <c r="G123" i="15"/>
  <c r="C123" i="15"/>
  <c r="E123" i="15"/>
  <c r="H115" i="15"/>
  <c r="H114" i="15" s="1"/>
  <c r="F115" i="15"/>
  <c r="F114" i="15" s="1"/>
  <c r="D115" i="15"/>
  <c r="D114" i="15" s="1"/>
  <c r="B115" i="15"/>
  <c r="B114" i="15" s="1"/>
  <c r="E115" i="15"/>
  <c r="E114" i="15" s="1"/>
  <c r="G115" i="15"/>
  <c r="G114" i="15" s="1"/>
  <c r="C115" i="15"/>
  <c r="C114" i="15" s="1"/>
  <c r="H119" i="15"/>
  <c r="F119" i="15"/>
  <c r="D119" i="15"/>
  <c r="B119" i="15"/>
  <c r="E119" i="15"/>
  <c r="G119" i="15"/>
  <c r="C119" i="15"/>
  <c r="H131" i="15" l="1"/>
  <c r="F131" i="15"/>
  <c r="D131" i="15"/>
  <c r="B131" i="15"/>
  <c r="G131" i="15"/>
  <c r="C131" i="15"/>
  <c r="E131" i="15"/>
  <c r="H135" i="15"/>
  <c r="F135" i="15"/>
  <c r="D135" i="15"/>
  <c r="B135" i="15"/>
  <c r="G135" i="15"/>
  <c r="C135" i="15"/>
  <c r="E135" i="15"/>
  <c r="B139" i="15"/>
  <c r="C139" i="15"/>
  <c r="H129" i="15"/>
  <c r="H128" i="15" s="1"/>
  <c r="F129" i="15"/>
  <c r="F128" i="15" s="1"/>
  <c r="D129" i="15"/>
  <c r="D128" i="15" s="1"/>
  <c r="B129" i="15"/>
  <c r="B128" i="15" s="1"/>
  <c r="G129" i="15"/>
  <c r="G128" i="15" s="1"/>
  <c r="C129" i="15"/>
  <c r="C128" i="15" s="1"/>
  <c r="E129" i="15"/>
  <c r="E128" i="15" s="1"/>
  <c r="H133" i="15"/>
  <c r="F133" i="15"/>
  <c r="D133" i="15"/>
  <c r="B133" i="15"/>
  <c r="G133" i="15"/>
  <c r="C133" i="15"/>
  <c r="E133" i="15"/>
  <c r="H137" i="15"/>
  <c r="F137" i="15"/>
  <c r="D137" i="15"/>
  <c r="B137" i="15"/>
  <c r="G137" i="15"/>
  <c r="C137" i="15"/>
  <c r="E137" i="15"/>
  <c r="B155" i="15"/>
  <c r="C155" i="15"/>
  <c r="B153" i="15" a="1"/>
  <c r="B151" i="15" a="1"/>
  <c r="B149" i="15" a="1"/>
  <c r="B147" i="15" a="1"/>
  <c r="B145" i="15" a="1"/>
  <c r="B143" i="15" a="1"/>
  <c r="H147" i="15" l="1"/>
  <c r="F147" i="15"/>
  <c r="D147" i="15"/>
  <c r="B147" i="15"/>
  <c r="G147" i="15"/>
  <c r="C147" i="15"/>
  <c r="E147" i="15"/>
  <c r="H145" i="15"/>
  <c r="F145" i="15"/>
  <c r="D145" i="15"/>
  <c r="B145" i="15"/>
  <c r="G145" i="15"/>
  <c r="C145" i="15"/>
  <c r="E145" i="15"/>
  <c r="H149" i="15"/>
  <c r="F149" i="15"/>
  <c r="D149" i="15"/>
  <c r="B149" i="15"/>
  <c r="G149" i="15"/>
  <c r="C149" i="15"/>
  <c r="E149" i="15"/>
  <c r="B153" i="15"/>
  <c r="C153" i="15"/>
  <c r="B167" i="15" a="1"/>
  <c r="B165" i="15" a="1"/>
  <c r="B163" i="15" a="1"/>
  <c r="B161" i="15" a="1"/>
  <c r="B159" i="15" a="1"/>
  <c r="B157" i="15" a="1"/>
  <c r="H143" i="15"/>
  <c r="H142" i="15" s="1"/>
  <c r="F143" i="15"/>
  <c r="F142" i="15" s="1"/>
  <c r="D143" i="15"/>
  <c r="D142" i="15" s="1"/>
  <c r="B143" i="15"/>
  <c r="B142" i="15" s="1"/>
  <c r="G143" i="15"/>
  <c r="G142" i="15" s="1"/>
  <c r="C143" i="15"/>
  <c r="C142" i="15" s="1"/>
  <c r="E143" i="15"/>
  <c r="E142" i="15" s="1"/>
  <c r="H151" i="15"/>
  <c r="F151" i="15"/>
  <c r="D151" i="15"/>
  <c r="B151" i="15"/>
  <c r="G151" i="15"/>
  <c r="C151" i="15"/>
  <c r="E151" i="15"/>
  <c r="H159" i="15" l="1"/>
  <c r="F159" i="15"/>
  <c r="D159" i="15"/>
  <c r="B159" i="15"/>
  <c r="G159" i="15"/>
  <c r="C159" i="15"/>
  <c r="E159" i="15"/>
  <c r="H163" i="15"/>
  <c r="F163" i="15"/>
  <c r="D163" i="15"/>
  <c r="B163" i="15"/>
  <c r="G163" i="15"/>
  <c r="C163" i="15"/>
  <c r="E163" i="15"/>
  <c r="C167" i="15"/>
  <c r="B167" i="15"/>
  <c r="H157" i="15"/>
  <c r="H156" i="15" s="1"/>
  <c r="F157" i="15"/>
  <c r="F156" i="15" s="1"/>
  <c r="D157" i="15"/>
  <c r="D156" i="15" s="1"/>
  <c r="B157" i="15"/>
  <c r="B156" i="15" s="1"/>
  <c r="G157" i="15"/>
  <c r="G156" i="15" s="1"/>
  <c r="C157" i="15"/>
  <c r="C156" i="15" s="1"/>
  <c r="E157" i="15"/>
  <c r="E156" i="15" s="1"/>
  <c r="H161" i="15"/>
  <c r="F161" i="15"/>
  <c r="D161" i="15"/>
  <c r="B161" i="15"/>
  <c r="G161" i="15"/>
  <c r="C161" i="15"/>
  <c r="E161" i="15"/>
  <c r="H165" i="15"/>
  <c r="F165" i="15"/>
  <c r="D165" i="15"/>
  <c r="B165" i="15"/>
  <c r="G165" i="15"/>
  <c r="C165" i="15"/>
  <c r="E165" i="15"/>
</calcChain>
</file>

<file path=xl/sharedStrings.xml><?xml version="1.0" encoding="utf-8"?>
<sst xmlns="http://schemas.openxmlformats.org/spreadsheetml/2006/main" count="378" uniqueCount="289">
  <si>
    <t>メモ:</t>
  </si>
  <si>
    <t>月曜日</t>
  </si>
  <si>
    <t>お休み</t>
    <rPh sb="1" eb="2">
      <t>やす</t>
    </rPh>
    <phoneticPr fontId="2" type="noConversion"/>
  </si>
  <si>
    <t>8 月</t>
    <phoneticPr fontId="2" type="noConversion"/>
  </si>
  <si>
    <t>【葉月】</t>
    <rPh sb="1" eb="3">
      <t>はつき</t>
    </rPh>
    <phoneticPr fontId="2" type="noConversion"/>
  </si>
  <si>
    <t>　</t>
    <phoneticPr fontId="2" type="noConversion"/>
  </si>
  <si>
    <t>【長月】</t>
    <rPh sb="1" eb="3">
      <t>ながつき</t>
    </rPh>
    <phoneticPr fontId="2" type="noConversion"/>
  </si>
  <si>
    <t>※9/18敬老の日・9/23秋分の日は祝日になっておりますが、営業しております。</t>
    <rPh sb="5" eb="7">
      <t>けいろう</t>
    </rPh>
    <rPh sb="14" eb="16">
      <t>しゅうぶん</t>
    </rPh>
    <rPh sb="17" eb="18">
      <t>ひ</t>
    </rPh>
    <phoneticPr fontId="2" type="noConversion"/>
  </si>
  <si>
    <t>【神無月】</t>
    <phoneticPr fontId="2" type="noConversion"/>
  </si>
  <si>
    <t>※8/11山の日は祝日になっておりますが、営業しております。</t>
    <phoneticPr fontId="2" type="noConversion"/>
  </si>
  <si>
    <t>※10/9体育の日は祝日になっておりますが、営業しております。</t>
    <rPh sb="5" eb="7">
      <t>たいいく</t>
    </rPh>
    <phoneticPr fontId="2" type="noConversion"/>
  </si>
  <si>
    <r>
      <t xml:space="preserve">                     </t>
    </r>
    <r>
      <rPr>
        <sz val="10"/>
        <rFont val="Meiryo UI"/>
        <family val="3"/>
        <charset val="128"/>
      </rPr>
      <t xml:space="preserve">       麻雀</t>
    </r>
    <r>
      <rPr>
        <sz val="10"/>
        <color theme="1"/>
        <rFont val="Meiryo UI"/>
        <family val="3"/>
        <charset val="128"/>
      </rPr>
      <t>大竹・光岡　     傾聴三浦　　　　　　　　　</t>
    </r>
    <r>
      <rPr>
        <b/>
        <sz val="10"/>
        <color theme="1"/>
        <rFont val="Meiryo UI"/>
        <family val="3"/>
        <charset val="128"/>
      </rPr>
      <t>・ダーツ</t>
    </r>
    <rPh sb="28" eb="30">
      <t>まーじゃん</t>
    </rPh>
    <rPh sb="30" eb="32">
      <t>おおたけ</t>
    </rPh>
    <rPh sb="33" eb="35">
      <t>みつおか</t>
    </rPh>
    <rPh sb="41" eb="43">
      <t>けいちょう</t>
    </rPh>
    <rPh sb="43" eb="45">
      <t>みうら</t>
    </rPh>
    <phoneticPr fontId="2" type="noConversion"/>
  </si>
  <si>
    <r>
      <t>　                      　　　</t>
    </r>
    <r>
      <rPr>
        <b/>
        <sz val="10"/>
        <color theme="1"/>
        <rFont val="Meiryo UI"/>
        <family val="3"/>
        <charset val="128"/>
      </rPr>
      <t>・第一興商レク</t>
    </r>
    <rPh sb="27" eb="31">
      <t>だいいちこうしょう</t>
    </rPh>
    <phoneticPr fontId="2" type="noConversion"/>
  </si>
  <si>
    <r>
      <t xml:space="preserve">                      　　　  アロママッサージ大迫　　　　　　　　</t>
    </r>
    <r>
      <rPr>
        <b/>
        <sz val="10"/>
        <color theme="1"/>
        <rFont val="Meiryo UI"/>
        <family val="3"/>
        <charset val="128"/>
      </rPr>
      <t>・ボウリング</t>
    </r>
    <rPh sb="35" eb="37">
      <t>おおさこ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</si>
  <si>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b/>
        <sz val="10"/>
        <color rgb="FFFFFF00"/>
        <rFont val="Meiryo UI"/>
        <family val="3"/>
        <charset val="128"/>
      </rPr>
      <t>　　　　　　　　　　　　　</t>
    </r>
    <r>
      <rPr>
        <b/>
        <sz val="10"/>
        <rFont val="Meiryo UI"/>
        <family val="3"/>
        <charset val="128"/>
      </rPr>
      <t>・</t>
    </r>
    <r>
      <rPr>
        <b/>
        <sz val="10"/>
        <color theme="1"/>
        <rFont val="Meiryo UI"/>
        <family val="3"/>
        <charset val="128"/>
      </rPr>
      <t>ボウリング</t>
    </r>
    <phoneticPr fontId="2" type="noConversion"/>
  </si>
  <si>
    <r>
      <rPr>
        <b/>
        <sz val="11"/>
        <color rgb="FFC00000"/>
        <rFont val="Meiryo UI"/>
        <family val="3"/>
        <charset val="128"/>
      </rPr>
      <t>㋖</t>
    </r>
    <r>
      <rPr>
        <b/>
        <sz val="11"/>
        <color rgb="FFFFFF00"/>
        <rFont val="Meiryo UI"/>
        <family val="3"/>
        <charset val="128"/>
      </rPr>
      <t>　　　　　　　　　　</t>
    </r>
    <r>
      <rPr>
        <b/>
        <sz val="11"/>
        <rFont val="Meiryo UI"/>
        <family val="3"/>
        <charset val="128"/>
      </rPr>
      <t>・</t>
    </r>
    <r>
      <rPr>
        <b/>
        <sz val="11"/>
        <color theme="1"/>
        <rFont val="Meiryo UI"/>
        <family val="3"/>
        <charset val="128"/>
      </rPr>
      <t>ストラックアウト</t>
    </r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</si>
  <si>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rgb="FFFFFF00"/>
        <rFont val="Meiryo UI"/>
        <family val="3"/>
        <charset val="128"/>
      </rPr>
      <t xml:space="preserve">   </t>
    </r>
    <r>
      <rPr>
        <sz val="10"/>
        <color theme="1"/>
        <rFont val="Meiryo UI"/>
        <family val="3"/>
        <charset val="128"/>
      </rPr>
      <t xml:space="preserve">                 　　   傾聴三浦　　　　　　　　　　　</t>
    </r>
    <r>
      <rPr>
        <b/>
        <sz val="10"/>
        <color theme="1"/>
        <rFont val="Meiryo UI"/>
        <family val="3"/>
        <charset val="128"/>
      </rPr>
      <t>・ストラックアウト</t>
    </r>
    <rPh sb="26" eb="30">
      <t>けいちょうみうら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</si>
  <si>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rgb="FFC00000"/>
        <rFont val="Meiryo UI"/>
        <family val="3"/>
        <charset val="128"/>
      </rPr>
      <t xml:space="preserve"> </t>
    </r>
    <r>
      <rPr>
        <sz val="10"/>
        <color theme="1"/>
        <rFont val="Meiryo UI"/>
        <family val="3"/>
        <charset val="128"/>
      </rPr>
      <t xml:space="preserve">                         アロママッサージ　　　　スイトピー　　　　　　　　</t>
    </r>
    <r>
      <rPr>
        <b/>
        <sz val="10"/>
        <color theme="1"/>
        <rFont val="Meiryo UI"/>
        <family val="3"/>
        <charset val="128"/>
      </rPr>
      <t>・クロスワード</t>
    </r>
    <phoneticPr fontId="2" type="noConversion"/>
  </si>
  <si>
    <r>
      <rPr>
        <b/>
        <sz val="10"/>
        <color rgb="FFC00000"/>
        <rFont val="Meiryo UI"/>
        <family val="3"/>
        <charset val="128"/>
      </rPr>
      <t>㋖　　</t>
    </r>
    <r>
      <rPr>
        <b/>
        <sz val="10"/>
        <color theme="1"/>
        <rFont val="Meiryo UI"/>
        <family val="3"/>
        <charset val="128"/>
      </rPr>
      <t>　　　　　　　　　　・輪投げ</t>
    </r>
    <rPh sb="14" eb="16">
      <t>わな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</si>
  <si>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b/>
        <sz val="10"/>
        <color rgb="FFFFFF00"/>
        <rFont val="Meiryo UI"/>
        <family val="3"/>
        <charset val="128"/>
      </rPr>
      <t>　　　　　　　　　　　　</t>
    </r>
    <r>
      <rPr>
        <b/>
        <sz val="10"/>
        <rFont val="Meiryo UI"/>
        <family val="3"/>
        <charset val="128"/>
      </rPr>
      <t>・</t>
    </r>
    <r>
      <rPr>
        <b/>
        <sz val="10"/>
        <color theme="1"/>
        <rFont val="Meiryo UI"/>
        <family val="3"/>
        <charset val="128"/>
      </rPr>
      <t>ピンポン玉入れ</t>
    </r>
    <rPh sb="18" eb="19">
      <t>たま</t>
    </rPh>
    <rPh sb="19" eb="20">
      <t>い</t>
    </rPh>
    <phoneticPr fontId="2" type="noConversion"/>
  </si>
  <si>
    <r>
      <t xml:space="preserve">    　                      傾聴三浦　　　　　　　　　　</t>
    </r>
    <r>
      <rPr>
        <b/>
        <sz val="10"/>
        <color theme="1"/>
        <rFont val="Meiryo UI"/>
        <family val="3"/>
        <charset val="128"/>
      </rPr>
      <t>・ピンポン玉入れ</t>
    </r>
    <rPh sb="27" eb="31">
      <t>けいちょうみうら</t>
    </rPh>
    <rPh sb="46" eb="47">
      <t>たま</t>
    </rPh>
    <rPh sb="47" eb="48">
      <t>い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</si>
  <si>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1"/>
        <rFont val="Meiryo UI"/>
        <family val="3"/>
        <charset val="128"/>
      </rPr>
      <t xml:space="preserve">             　　         囲碁　　　　　　　　　　　</t>
    </r>
    <r>
      <rPr>
        <b/>
        <sz val="10"/>
        <color theme="1"/>
        <rFont val="Meiryo UI"/>
        <family val="3"/>
        <charset val="128"/>
      </rPr>
      <t>・　指サッカー</t>
    </r>
    <rPh sb="25" eb="27">
      <t>いご</t>
    </rPh>
    <rPh sb="40" eb="41">
      <t>ゆび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</si>
  <si>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1"/>
        <rFont val="Meiryo UI"/>
        <family val="3"/>
        <charset val="128"/>
      </rPr>
      <t xml:space="preserve">           　            アロママッサージ大迫　　五感あそび　　　　　　　・</t>
    </r>
    <r>
      <rPr>
        <b/>
        <sz val="10"/>
        <color theme="1"/>
        <rFont val="Meiryo UI"/>
        <family val="3"/>
        <charset val="128"/>
      </rPr>
      <t>カラオケ</t>
    </r>
    <rPh sb="33" eb="35">
      <t>おおさこ</t>
    </rPh>
    <rPh sb="37" eb="39">
      <t>ごかん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</si>
  <si>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1"/>
        <rFont val="Meiryo UI"/>
        <family val="3"/>
        <charset val="128"/>
      </rPr>
      <t xml:space="preserve">          　             ピアノ愛先生　　　　　　</t>
    </r>
    <r>
      <rPr>
        <b/>
        <sz val="10"/>
        <color theme="1"/>
        <rFont val="Meiryo UI"/>
        <family val="3"/>
        <charset val="128"/>
      </rPr>
      <t>・しりとり</t>
    </r>
    <rPh sb="28" eb="31">
      <t>あいせんせい</t>
    </rPh>
    <phoneticPr fontId="2" type="noConversion"/>
  </si>
  <si>
    <r>
      <rPr>
        <b/>
        <sz val="10"/>
        <color rgb="FFFFFF00"/>
        <rFont val="Meiryo UI"/>
        <family val="3"/>
        <charset val="128"/>
      </rPr>
      <t xml:space="preserve"> </t>
    </r>
    <r>
      <rPr>
        <b/>
        <sz val="10"/>
        <color rgb="FFC00000"/>
        <rFont val="Meiryo UI"/>
        <family val="3"/>
        <charset val="128"/>
      </rPr>
      <t>㋖</t>
    </r>
    <r>
      <rPr>
        <sz val="10"/>
        <color rgb="FFC00000"/>
        <rFont val="Meiryo UI"/>
        <family val="3"/>
        <charset val="128"/>
      </rPr>
      <t xml:space="preserve">     </t>
    </r>
    <r>
      <rPr>
        <sz val="10"/>
        <color theme="1"/>
        <rFont val="Meiryo UI"/>
        <family val="3"/>
        <charset val="128"/>
      </rPr>
      <t xml:space="preserve">  　                 </t>
    </r>
    <r>
      <rPr>
        <sz val="8"/>
        <rFont val="Meiryo UI"/>
        <family val="3"/>
        <charset val="128"/>
      </rPr>
      <t>なつかしの流行歌</t>
    </r>
    <r>
      <rPr>
        <sz val="10"/>
        <rFont val="Meiryo UI"/>
        <family val="3"/>
        <charset val="128"/>
      </rPr>
      <t>　　　　　六本木じろう</t>
    </r>
    <rPh sb="32" eb="35">
      <t>りゅうこうか</t>
    </rPh>
    <rPh sb="40" eb="43">
      <t>ろっぽんぎ</t>
    </rPh>
    <phoneticPr fontId="2" type="noConversion"/>
  </si>
  <si>
    <r>
      <rPr>
        <sz val="10"/>
        <color rgb="FFC00000"/>
        <rFont val="Meiryo UI"/>
        <family val="3"/>
        <charset val="128"/>
      </rPr>
      <t xml:space="preserve"> </t>
    </r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1"/>
        <rFont val="Meiryo UI"/>
        <family val="3"/>
        <charset val="128"/>
      </rPr>
      <t xml:space="preserve">                      　　 としこ＆みちこの世界</t>
    </r>
    <rPh sb="35" eb="37">
      <t>せかい</t>
    </rPh>
    <phoneticPr fontId="2" type="noConversion"/>
  </si>
  <si>
    <r>
      <t xml:space="preserve">                 　　　      </t>
    </r>
    <r>
      <rPr>
        <sz val="8"/>
        <color theme="1"/>
        <rFont val="Meiryo UI"/>
        <family val="3"/>
        <charset val="128"/>
      </rPr>
      <t>大正琴アンサンブルソニック</t>
    </r>
    <r>
      <rPr>
        <sz val="10"/>
        <color theme="1"/>
        <rFont val="Meiryo UI"/>
        <family val="3"/>
        <charset val="128"/>
      </rPr>
      <t>　　　　　　体操</t>
    </r>
    <rPh sb="26" eb="28">
      <t>たいしょう</t>
    </rPh>
    <rPh sb="28" eb="29">
      <t>ごと</t>
    </rPh>
    <rPh sb="45" eb="47">
      <t>たいそう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</si>
  <si>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rgb="FFC00000"/>
        <rFont val="Meiryo UI"/>
        <family val="3"/>
        <charset val="128"/>
      </rPr>
      <t xml:space="preserve">  </t>
    </r>
    <r>
      <rPr>
        <sz val="10"/>
        <color theme="1"/>
        <rFont val="Meiryo UI"/>
        <family val="3"/>
        <charset val="128"/>
      </rPr>
      <t xml:space="preserve">                　     アロママッサージ大迫　　　　　　　　　　</t>
    </r>
    <r>
      <rPr>
        <b/>
        <sz val="10"/>
        <color theme="1"/>
        <rFont val="Meiryo UI"/>
        <family val="3"/>
        <charset val="128"/>
      </rPr>
      <t>・指サッカー</t>
    </r>
    <rPh sb="33" eb="35">
      <t>おおさこ</t>
    </rPh>
    <rPh sb="46" eb="47">
      <t>ゆび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</si>
  <si>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b/>
        <sz val="10"/>
        <color rgb="FFFFFF00"/>
        <rFont val="Meiryo UI"/>
        <family val="3"/>
        <charset val="128"/>
      </rPr>
      <t>　　　　　　　　　　　　　</t>
    </r>
    <r>
      <rPr>
        <b/>
        <sz val="10"/>
        <rFont val="Meiryo UI"/>
        <family val="3"/>
        <charset val="128"/>
      </rPr>
      <t>・</t>
    </r>
    <r>
      <rPr>
        <b/>
        <sz val="10"/>
        <color theme="1"/>
        <rFont val="Meiryo UI"/>
        <family val="3"/>
        <charset val="128"/>
      </rPr>
      <t>輪投げ</t>
    </r>
    <rPh sb="15" eb="17">
      <t>わな</t>
    </rPh>
    <phoneticPr fontId="2" type="noConversion"/>
  </si>
  <si>
    <r>
      <t>　　　　　　　　　　　　　　　　　　　　　　　　　　　　　　　　</t>
    </r>
    <r>
      <rPr>
        <b/>
        <sz val="11"/>
        <color theme="1"/>
        <rFont val="Meiryo UI"/>
        <family val="3"/>
        <charset val="128"/>
      </rPr>
      <t>・ダーツ</t>
    </r>
    <phoneticPr fontId="2" type="noConversion"/>
  </si>
  <si>
    <t xml:space="preserve">                 　　　      フラワーアレンジメント　　　　　　体操</t>
    <rPh sb="43" eb="45">
      <t>たいそう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</si>
  <si>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rgb="FFC00000"/>
        <rFont val="Meiryo UI"/>
        <family val="3"/>
        <charset val="128"/>
      </rPr>
      <t xml:space="preserve">   </t>
    </r>
    <r>
      <rPr>
        <sz val="10"/>
        <color theme="1"/>
        <rFont val="Meiryo UI"/>
        <family val="3"/>
        <charset val="128"/>
      </rPr>
      <t xml:space="preserve">                　     ピアノ愛先生　　　　　　</t>
    </r>
    <r>
      <rPr>
        <b/>
        <sz val="10"/>
        <color theme="1"/>
        <rFont val="Meiryo UI"/>
        <family val="3"/>
        <charset val="128"/>
      </rPr>
      <t>・言葉集め</t>
    </r>
    <rPh sb="29" eb="32">
      <t>あいせんせい</t>
    </rPh>
    <rPh sb="39" eb="42">
      <t>ことばあつ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</si>
  <si>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1"/>
        <rFont val="Meiryo UI"/>
        <family val="3"/>
        <charset val="128"/>
      </rPr>
      <t xml:space="preserve">                   　    アロママッサージ大迫　　　　　　　　　　</t>
    </r>
    <r>
      <rPr>
        <b/>
        <sz val="10"/>
        <color theme="1"/>
        <rFont val="Meiryo UI"/>
        <family val="3"/>
        <charset val="128"/>
      </rPr>
      <t>・ほうきで決めろ</t>
    </r>
    <rPh sb="33" eb="35">
      <t>おおさこ</t>
    </rPh>
    <rPh sb="50" eb="51">
      <t>き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</si>
  <si>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1"/>
        <rFont val="Meiryo UI"/>
        <family val="3"/>
        <charset val="128"/>
      </rPr>
      <t>　　　　　　　　　　　　</t>
    </r>
    <r>
      <rPr>
        <b/>
        <sz val="10"/>
        <color theme="7" tint="-0.499984740745262"/>
        <rFont val="Meiryo UI"/>
        <family val="3"/>
        <charset val="128"/>
      </rPr>
      <t>デイランチ</t>
    </r>
    <r>
      <rPr>
        <sz val="10"/>
        <color theme="7" tint="-0.499984740745262"/>
        <rFont val="Meiryo UI"/>
        <family val="3"/>
        <charset val="128"/>
      </rPr>
      <t>　</t>
    </r>
    <r>
      <rPr>
        <sz val="10"/>
        <color theme="1"/>
        <rFont val="Meiryo UI"/>
        <family val="3"/>
        <charset val="128"/>
      </rPr>
      <t>　　　　　　傾聴三浦</t>
    </r>
    <rPh sb="25" eb="29">
      <t>けいちょうみうら</t>
    </rPh>
    <phoneticPr fontId="2" type="noConversion"/>
  </si>
  <si>
    <r>
      <rPr>
        <sz val="10"/>
        <color rgb="FFC00000"/>
        <rFont val="Meiryo UI"/>
        <family val="3"/>
        <charset val="128"/>
      </rPr>
      <t>㋖</t>
    </r>
    <r>
      <rPr>
        <sz val="10"/>
        <color rgb="FFFFFF00"/>
        <rFont val="Meiryo UI"/>
        <family val="3"/>
        <charset val="128"/>
      </rPr>
      <t>　　　　　　　　　　　　</t>
    </r>
    <r>
      <rPr>
        <b/>
        <sz val="10"/>
        <rFont val="Meiryo UI"/>
        <family val="3"/>
        <charset val="128"/>
      </rPr>
      <t>・ひょっこりひょうたん島</t>
    </r>
    <rPh sb="24" eb="25">
      <t>じま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</si>
  <si>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4" tint="0.59999389629810485"/>
        <rFont val="Meiryo UI"/>
        <family val="3"/>
        <charset val="128"/>
      </rPr>
      <t>　　　　　　　　　　　　</t>
    </r>
    <r>
      <rPr>
        <b/>
        <sz val="10"/>
        <color rgb="FFFF0000"/>
        <rFont val="Meiryo UI"/>
        <family val="3"/>
        <charset val="128"/>
      </rPr>
      <t>敬老会</t>
    </r>
    <r>
      <rPr>
        <sz val="10"/>
        <color rgb="FFFF0000"/>
        <rFont val="Meiryo UI"/>
        <family val="3"/>
        <charset val="128"/>
      </rPr>
      <t>　</t>
    </r>
    <r>
      <rPr>
        <sz val="10"/>
        <color theme="1"/>
        <rFont val="Meiryo UI"/>
        <family val="3"/>
        <charset val="128"/>
      </rPr>
      <t>　　　　　           ポーラエステ</t>
    </r>
    <rPh sb="13" eb="16">
      <t>けいろうかい</t>
    </rPh>
    <phoneticPr fontId="2" type="noConversion"/>
  </si>
  <si>
    <r>
      <rPr>
        <b/>
        <sz val="10"/>
        <color rgb="FFC00000"/>
        <rFont val="Meiryo UI"/>
        <family val="3"/>
        <charset val="128"/>
      </rPr>
      <t>㋖</t>
    </r>
    <r>
      <rPr>
        <sz val="10"/>
        <color theme="4" tint="0.59999389629810485"/>
        <rFont val="Meiryo UI"/>
        <family val="3"/>
        <charset val="128"/>
      </rPr>
      <t>　　　　　　　　　　　　</t>
    </r>
    <r>
      <rPr>
        <b/>
        <sz val="10"/>
        <color rgb="FFFF0000"/>
        <rFont val="Meiryo UI"/>
        <family val="3"/>
        <charset val="128"/>
      </rPr>
      <t>敬老会</t>
    </r>
    <r>
      <rPr>
        <sz val="10"/>
        <color rgb="FFFF0000"/>
        <rFont val="Meiryo UI"/>
        <family val="3"/>
        <charset val="128"/>
      </rPr>
      <t>　</t>
    </r>
    <r>
      <rPr>
        <sz val="10"/>
        <color theme="4" tint="0.59999389629810485"/>
        <rFont val="Meiryo UI"/>
        <family val="3"/>
        <charset val="128"/>
      </rPr>
      <t>　</t>
    </r>
    <r>
      <rPr>
        <sz val="10"/>
        <color theme="1"/>
        <rFont val="Meiryo UI"/>
        <family val="3"/>
        <charset val="128"/>
      </rPr>
      <t>　　　　　　傾聴三浦</t>
    </r>
    <rPh sb="13" eb="16">
      <t>けいろうかい</t>
    </rPh>
    <rPh sb="24" eb="28">
      <t>けいちょうみうら</t>
    </rPh>
    <phoneticPr fontId="2" type="noConversion"/>
  </si>
  <si>
    <r>
      <t xml:space="preserve">麻雀大竹・光岡　　　　　　傾聴三浦　　　　　　　　　　　　　・音楽レク </t>
    </r>
    <r>
      <rPr>
        <b/>
        <sz val="11"/>
        <color theme="1"/>
        <rFont val="Meiryo UI"/>
        <family val="3"/>
        <charset val="128"/>
      </rPr>
      <t xml:space="preserve">         </t>
    </r>
    <rPh sb="0" eb="4">
      <t>まーじゃんおおたけ</t>
    </rPh>
    <rPh sb="5" eb="7">
      <t>みつおか</t>
    </rPh>
    <rPh sb="13" eb="15">
      <t>ｹｲﾁｮｳ</t>
    </rPh>
    <rPh sb="15" eb="17">
      <t>ﾐｳﾗ</t>
    </rPh>
    <rPh sb="31" eb="33">
      <t>ｵﾝｶﾞｸ</t>
    </rPh>
    <phoneticPr fontId="2" type="noConversion"/>
  </si>
  <si>
    <t>　　　　　　　　　　　　　・ダーツ</t>
    <phoneticPr fontId="2" type="noConversion"/>
  </si>
  <si>
    <t>　　　　　　　　　　　　　　　　　　　　　　　　　　　　　　　　　　　　　　　　　　　　　　　・ボウリング</t>
    <phoneticPr fontId="2" type="noConversion"/>
  </si>
  <si>
    <t>運動会</t>
    <rPh sb="0" eb="3">
      <t>うんどうかい</t>
    </rPh>
    <phoneticPr fontId="2" type="noConversion"/>
  </si>
  <si>
    <r>
      <rPr>
        <b/>
        <sz val="11"/>
        <color rgb="FFFF0000"/>
        <rFont val="Meiryo UI"/>
        <family val="3"/>
        <charset val="128"/>
      </rPr>
      <t>運動会　</t>
    </r>
    <r>
      <rPr>
        <sz val="11"/>
        <color theme="1"/>
        <rFont val="Meiryo UI"/>
        <family val="3"/>
        <charset val="128"/>
      </rPr>
      <t>　　　　　　　　　　　　　　　　　　　傾聴三浦　　　　　　</t>
    </r>
    <rPh sb="0" eb="3">
      <t>うんどうかい</t>
    </rPh>
    <rPh sb="23" eb="25">
      <t>ｹｲﾁｮｳ</t>
    </rPh>
    <rPh sb="25" eb="27">
      <t>ﾐｳﾗ</t>
    </rPh>
    <phoneticPr fontId="2" type="noConversion"/>
  </si>
  <si>
    <t>アロママッサージ大迫　　　　　　　・ピンポン玉入れ</t>
    <rPh sb="8" eb="10">
      <t>おおさこ</t>
    </rPh>
    <rPh sb="22" eb="24">
      <t>たまい</t>
    </rPh>
    <phoneticPr fontId="2" type="noConversion"/>
  </si>
  <si>
    <r>
      <rPr>
        <b/>
        <sz val="10"/>
        <color theme="8" tint="-0.499984740745262"/>
        <rFont val="Meiryo UI"/>
        <family val="3"/>
        <charset val="128"/>
      </rPr>
      <t>フラワーアレンジメント</t>
    </r>
    <r>
      <rPr>
        <sz val="10"/>
        <color theme="1"/>
        <rFont val="Meiryo UI"/>
        <family val="3"/>
        <charset val="128"/>
      </rPr>
      <t>　　　　　　　　　　　　・ピンポン玉入れ</t>
    </r>
    <rPh sb="28" eb="30">
      <t>たまい</t>
    </rPh>
    <phoneticPr fontId="2" type="noConversion"/>
  </si>
  <si>
    <t>　　　　　　　　　　　　　・ゲートボール</t>
    <phoneticPr fontId="2" type="noConversion"/>
  </si>
  <si>
    <t>【霜月】</t>
    <rPh sb="1" eb="3">
      <t>しもつき</t>
    </rPh>
    <phoneticPr fontId="2" type="noConversion"/>
  </si>
  <si>
    <t>㋖　　　　　　　　　　　　・ボウリング</t>
    <phoneticPr fontId="2" type="noConversion"/>
  </si>
  <si>
    <t>㋖　　　　　　　　　　　　・ダーツ</t>
    <phoneticPr fontId="2" type="noConversion"/>
  </si>
  <si>
    <r>
      <t>※</t>
    </r>
    <r>
      <rPr>
        <b/>
        <sz val="11"/>
        <color rgb="FFFFFF00"/>
        <rFont val="Meiryo UI"/>
        <family val="3"/>
        <charset val="128"/>
      </rPr>
      <t>㋖</t>
    </r>
    <r>
      <rPr>
        <sz val="11"/>
        <color rgb="FFFFFF00"/>
        <rFont val="Meiryo UI"/>
        <family val="3"/>
        <charset val="128"/>
      </rPr>
      <t>は、対象者のみになりますが、後藤PTによる個別機能訓練の実施日です。</t>
    </r>
    <phoneticPr fontId="2" type="noConversion"/>
  </si>
  <si>
    <t>※㋖は、対象者のみになりますが、後藤PTによる個別機能訓練の実施日です。</t>
    <phoneticPr fontId="2" type="noConversion"/>
  </si>
  <si>
    <t>㋖ 　　　　　　　　　　　・音楽レク</t>
    <rPh sb="14" eb="16">
      <t>おんがく</t>
    </rPh>
    <phoneticPr fontId="2" type="noConversion"/>
  </si>
  <si>
    <t>　㋖　　　　　　　　　　　　　　　　　・ストラックアウト</t>
    <phoneticPr fontId="2" type="noConversion"/>
  </si>
  <si>
    <r>
      <t>㋖　　　　　　　　　　　</t>
    </r>
    <r>
      <rPr>
        <sz val="10"/>
        <color theme="1"/>
        <rFont val="Meiryo UI"/>
        <family val="3"/>
        <charset val="128"/>
      </rPr>
      <t>アロママッサージ大迫　　　　　　　　　　</t>
    </r>
    <r>
      <rPr>
        <b/>
        <sz val="10"/>
        <color theme="8" tint="-0.499984740745262"/>
        <rFont val="Meiryo UI"/>
        <family val="3"/>
        <charset val="128"/>
      </rPr>
      <t>五感あそび　</t>
    </r>
    <r>
      <rPr>
        <sz val="10"/>
        <color theme="1"/>
        <rFont val="Meiryo UI"/>
        <family val="3"/>
        <charset val="128"/>
      </rPr>
      <t>　　　　　　・ひょっこりひょうたん島</t>
    </r>
    <rPh sb="20" eb="22">
      <t>おおさこ</t>
    </rPh>
    <rPh sb="32" eb="34">
      <t>ごかん</t>
    </rPh>
    <rPh sb="55" eb="56">
      <t>じま</t>
    </rPh>
    <phoneticPr fontId="2" type="noConversion"/>
  </si>
  <si>
    <r>
      <t>㋖　　　　　　　　　　囲碁　　　　　　　　　　・</t>
    </r>
    <r>
      <rPr>
        <sz val="10"/>
        <color theme="1"/>
        <rFont val="Meiryo UI"/>
        <family val="3"/>
        <charset val="128"/>
      </rPr>
      <t>ひょっこりひょうたん島</t>
    </r>
    <rPh sb="11" eb="13">
      <t>いご</t>
    </rPh>
    <rPh sb="34" eb="35">
      <t>じま</t>
    </rPh>
    <phoneticPr fontId="2" type="noConversion"/>
  </si>
  <si>
    <t>㋖　　　　　　　　　　　傾聴三浦　　　　　　　　　　風船玉投げ</t>
    <rPh sb="12" eb="16">
      <t>ｹｲﾁｮｳﾐｳﾗ</t>
    </rPh>
    <rPh sb="26" eb="30">
      <t>ふうせんたまな</t>
    </rPh>
    <phoneticPr fontId="2" type="noConversion"/>
  </si>
  <si>
    <t>㋖　　　　　　　　　　　　・ゲートボール</t>
    <phoneticPr fontId="2" type="noConversion"/>
  </si>
  <si>
    <r>
      <rPr>
        <b/>
        <sz val="11"/>
        <rFont val="Meiryo UI"/>
        <family val="3"/>
        <charset val="128"/>
      </rPr>
      <t>㋖　　　</t>
    </r>
    <r>
      <rPr>
        <b/>
        <sz val="11"/>
        <color theme="8" tint="-0.499984740745262"/>
        <rFont val="Meiryo UI"/>
        <family val="3"/>
        <charset val="128"/>
      </rPr>
      <t>　　　　　　　ポーラエステ</t>
    </r>
    <r>
      <rPr>
        <sz val="11"/>
        <color theme="1"/>
        <rFont val="Meiryo UI"/>
        <family val="3"/>
        <charset val="128"/>
      </rPr>
      <t>　　　　　　　　　・ストラックアウト</t>
    </r>
    <phoneticPr fontId="2" type="noConversion"/>
  </si>
  <si>
    <r>
      <rPr>
        <b/>
        <sz val="11"/>
        <rFont val="Meiryo UI"/>
        <family val="3"/>
        <charset val="128"/>
      </rPr>
      <t>㋖　　　</t>
    </r>
    <r>
      <rPr>
        <b/>
        <sz val="11"/>
        <color theme="8" tint="-0.499984740745262"/>
        <rFont val="Meiryo UI"/>
        <family val="3"/>
        <charset val="128"/>
      </rPr>
      <t>　　　　　　　　　</t>
    </r>
    <r>
      <rPr>
        <b/>
        <sz val="10"/>
        <color theme="8" tint="-0.499984740745262"/>
        <rFont val="Meiryo UI"/>
        <family val="3"/>
        <charset val="128"/>
      </rPr>
      <t>としこ＆みちこの世界</t>
    </r>
    <rPh sb="21" eb="23">
      <t>せかい</t>
    </rPh>
    <phoneticPr fontId="2" type="noConversion"/>
  </si>
  <si>
    <r>
      <t>㋖　　　　　　　　　　　</t>
    </r>
    <r>
      <rPr>
        <sz val="10"/>
        <color theme="1"/>
        <rFont val="Meiryo UI"/>
        <family val="3"/>
        <charset val="128"/>
      </rPr>
      <t>餃子ランチ　　　　　　　　　　　　</t>
    </r>
    <r>
      <rPr>
        <b/>
        <sz val="10"/>
        <color theme="8" tint="-0.499984740745262"/>
        <rFont val="Meiryo UI"/>
        <family val="3"/>
        <charset val="128"/>
      </rPr>
      <t>ピアノ愛先生</t>
    </r>
    <r>
      <rPr>
        <sz val="10"/>
        <color theme="8" tint="-0.499984740745262"/>
        <rFont val="Meiryo UI"/>
        <family val="3"/>
        <charset val="128"/>
      </rPr>
      <t>　</t>
    </r>
    <r>
      <rPr>
        <sz val="10"/>
        <color theme="1"/>
        <rFont val="Meiryo UI"/>
        <family val="3"/>
        <charset val="128"/>
      </rPr>
      <t>　　　　　　・しりとり</t>
    </r>
    <rPh sb="12" eb="14">
      <t>ぎょうざ</t>
    </rPh>
    <rPh sb="32" eb="35">
      <t>あいせんせい</t>
    </rPh>
    <phoneticPr fontId="2" type="noConversion"/>
  </si>
  <si>
    <r>
      <t>㋖　　　　　　　　　　　</t>
    </r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　　　　　　　　</t>
    </r>
    <r>
      <rPr>
        <b/>
        <i/>
        <sz val="11"/>
        <rFont val="Meiryo UI"/>
        <family val="3"/>
        <charset val="128"/>
      </rPr>
      <t>・第一興商レク</t>
    </r>
    <rPh sb="20" eb="22">
      <t>おおさこ</t>
    </rPh>
    <rPh sb="32" eb="36">
      <t>だいいちこうしょう</t>
    </rPh>
    <phoneticPr fontId="2" type="noConversion"/>
  </si>
  <si>
    <r>
      <rPr>
        <b/>
        <sz val="11"/>
        <rFont val="Meiryo UI"/>
        <family val="3"/>
        <charset val="128"/>
      </rPr>
      <t>㋖</t>
    </r>
    <r>
      <rPr>
        <b/>
        <sz val="11"/>
        <color theme="8" tint="-0.499984740745262"/>
        <rFont val="Meiryo UI"/>
        <family val="3"/>
        <charset val="128"/>
      </rPr>
      <t>　　　　　　　　　　ポーラエステ　</t>
    </r>
    <r>
      <rPr>
        <sz val="11"/>
        <color theme="1"/>
        <rFont val="Meiryo UI"/>
        <family val="3"/>
        <charset val="128"/>
      </rPr>
      <t>　　　　　　　　　　　・風船玉投げ</t>
    </r>
    <rPh sb="30" eb="34">
      <t>ふうせんたまな</t>
    </rPh>
    <phoneticPr fontId="2" type="noConversion"/>
  </si>
  <si>
    <r>
      <t>㋖　　　　　　　　　　　傾聴三浦　　　　　</t>
    </r>
    <r>
      <rPr>
        <b/>
        <sz val="11"/>
        <color theme="1"/>
        <rFont val="Meiryo UI"/>
        <family val="3"/>
        <charset val="128"/>
      </rPr>
      <t>はつらつコンサート</t>
    </r>
    <rPh sb="12" eb="14">
      <t>ｹｲﾁｮｳ</t>
    </rPh>
    <rPh sb="14" eb="16">
      <t>ﾐｳﾗ</t>
    </rPh>
    <phoneticPr fontId="2" type="noConversion"/>
  </si>
  <si>
    <t>㋖　　　　　　　　　　　　・輪投げ</t>
    <rPh sb="14" eb="16">
      <t>わな</t>
    </rPh>
    <phoneticPr fontId="2" type="noConversion"/>
  </si>
  <si>
    <t>㋖　　　　　　　　　　　　・ジェスチャー</t>
    <phoneticPr fontId="2" type="noConversion"/>
  </si>
  <si>
    <t>㋖　　　　　　　　　　　　・ジェスチャー</t>
    <phoneticPr fontId="2" type="noConversion"/>
  </si>
  <si>
    <r>
      <rPr>
        <b/>
        <sz val="11"/>
        <rFont val="Meiryo UI"/>
        <family val="3"/>
        <charset val="128"/>
      </rPr>
      <t>㋖</t>
    </r>
    <r>
      <rPr>
        <b/>
        <sz val="11"/>
        <color theme="8" tint="-0.499984740745262"/>
        <rFont val="Meiryo UI"/>
        <family val="3"/>
        <charset val="128"/>
      </rPr>
      <t>　　　　　　　　　　ピアノ愛先生</t>
    </r>
    <r>
      <rPr>
        <sz val="11"/>
        <color theme="8" tint="-0.499984740745262"/>
        <rFont val="Meiryo UI"/>
        <family val="3"/>
        <charset val="128"/>
      </rPr>
      <t>　</t>
    </r>
    <r>
      <rPr>
        <sz val="11"/>
        <color theme="1"/>
        <rFont val="Meiryo UI"/>
        <family val="3"/>
        <charset val="128"/>
      </rPr>
      <t>　　　　　　　　　・クロスワード</t>
    </r>
    <rPh sb="14" eb="17">
      <t>あいせんせい</t>
    </rPh>
    <phoneticPr fontId="2" type="noConversion"/>
  </si>
  <si>
    <r>
      <rPr>
        <sz val="12"/>
        <color rgb="FFFF0000"/>
        <rFont val="Meiryo UI"/>
        <family val="3"/>
        <charset val="128"/>
      </rPr>
      <t>※</t>
    </r>
    <r>
      <rPr>
        <b/>
        <sz val="12"/>
        <color rgb="FFFF0000"/>
        <rFont val="Meiryo UI"/>
        <family val="3"/>
        <charset val="128"/>
      </rPr>
      <t>11/3　文化の日、　11/23　勤労感謝の日は、祝日ではございますが、営業致しております。</t>
    </r>
    <rPh sb="6" eb="8">
      <t>ぶんか</t>
    </rPh>
    <rPh sb="9" eb="10">
      <t>ひ</t>
    </rPh>
    <rPh sb="18" eb="20">
      <t>きんろう</t>
    </rPh>
    <rPh sb="20" eb="22">
      <t>かんしゃ</t>
    </rPh>
    <rPh sb="23" eb="24">
      <t>ひ</t>
    </rPh>
    <rPh sb="26" eb="28">
      <t>しゅくじつ</t>
    </rPh>
    <rPh sb="37" eb="39">
      <t>えいぎょう</t>
    </rPh>
    <rPh sb="39" eb="40">
      <t>いた</t>
    </rPh>
    <phoneticPr fontId="2" type="noConversion"/>
  </si>
  <si>
    <t>　　</t>
    <phoneticPr fontId="2" type="noConversion"/>
  </si>
  <si>
    <t>【睦月】</t>
    <rPh sb="1" eb="3">
      <t>むつき</t>
    </rPh>
    <phoneticPr fontId="2" type="noConversion"/>
  </si>
  <si>
    <t>【如月】</t>
    <rPh sb="1" eb="3">
      <t>きさらぎ</t>
    </rPh>
    <phoneticPr fontId="2" type="noConversion"/>
  </si>
  <si>
    <t>ピアノ愛先生　　　　　　〇×クイズ　　　　　　　　　</t>
    <rPh sb="3" eb="4">
      <t>あい</t>
    </rPh>
    <rPh sb="4" eb="6">
      <t>せんせい</t>
    </rPh>
    <phoneticPr fontId="2" type="noConversion"/>
  </si>
  <si>
    <t>　　　　　　　　　　　　　カレージャンケン　　</t>
    <phoneticPr fontId="2" type="noConversion"/>
  </si>
  <si>
    <t>　　　　　　　　　　　　　カレージャンケン</t>
    <phoneticPr fontId="2" type="noConversion"/>
  </si>
  <si>
    <t>　傾聴　三浦　　　　　　サイコロボール送り</t>
    <rPh sb="1" eb="3">
      <t>けいちょう</t>
    </rPh>
    <rPh sb="4" eb="6">
      <t>みうら</t>
    </rPh>
    <rPh sb="19" eb="20">
      <t>おく</t>
    </rPh>
    <phoneticPr fontId="2" type="noConversion"/>
  </si>
  <si>
    <t>　　　　　　　　　　　　　　　サイコロボール送り</t>
    <rPh sb="22" eb="23">
      <t>おく</t>
    </rPh>
    <phoneticPr fontId="2" type="noConversion"/>
  </si>
  <si>
    <t>　　　　　　　　　　　　　　ボーリング</t>
    <phoneticPr fontId="2" type="noConversion"/>
  </si>
  <si>
    <t>　　　　　　　　　　　　　ボーリング</t>
    <phoneticPr fontId="2" type="noConversion"/>
  </si>
  <si>
    <r>
      <t>囲碁ボランティア　　　</t>
    </r>
    <r>
      <rPr>
        <sz val="10"/>
        <color theme="1"/>
        <rFont val="Meiryo UI"/>
        <family val="3"/>
        <charset val="128"/>
      </rPr>
      <t>箱に何個入るかな❓</t>
    </r>
    <rPh sb="0" eb="2">
      <t>いご</t>
    </rPh>
    <rPh sb="11" eb="12">
      <t>はこ</t>
    </rPh>
    <rPh sb="13" eb="15">
      <t>なんこ</t>
    </rPh>
    <rPh sb="15" eb="16">
      <t>はい</t>
    </rPh>
    <phoneticPr fontId="2" type="noConversion"/>
  </si>
  <si>
    <t>傾聴　三浦　　　　　　麻雀　大竹　光岡</t>
    <rPh sb="0" eb="2">
      <t>けいちょう</t>
    </rPh>
    <rPh sb="3" eb="5">
      <t>みうら</t>
    </rPh>
    <rPh sb="11" eb="13">
      <t>まーじゃん</t>
    </rPh>
    <rPh sb="14" eb="16">
      <t>おおたけ</t>
    </rPh>
    <rPh sb="17" eb="19">
      <t>みつおか</t>
    </rPh>
    <phoneticPr fontId="2" type="noConversion"/>
  </si>
  <si>
    <t>傾聴　岡田　　　　　　　　　　　　　　としこ＆みちこの世界</t>
    <rPh sb="0" eb="2">
      <t>けいちょう</t>
    </rPh>
    <rPh sb="3" eb="5">
      <t>おかだ</t>
    </rPh>
    <rPh sb="27" eb="29">
      <t>せかい</t>
    </rPh>
    <phoneticPr fontId="2" type="noConversion"/>
  </si>
  <si>
    <t>なつかしの流行歌　　書道・絵手紙　</t>
    <rPh sb="5" eb="8">
      <t>りゅうこうか</t>
    </rPh>
    <rPh sb="10" eb="12">
      <t>しょどう</t>
    </rPh>
    <rPh sb="13" eb="14">
      <t>え</t>
    </rPh>
    <rPh sb="14" eb="16">
      <t>てがみ</t>
    </rPh>
    <phoneticPr fontId="2" type="noConversion"/>
  </si>
  <si>
    <t>傾聴　三浦　　　　　　　　　　　　　　　はつらつコンサート　　　</t>
    <rPh sb="0" eb="2">
      <t>けいちょう</t>
    </rPh>
    <rPh sb="3" eb="5">
      <t>みうら</t>
    </rPh>
    <phoneticPr fontId="2" type="noConversion"/>
  </si>
  <si>
    <t>フラダンス　　　　　　　　　　アロハビューティー</t>
    <phoneticPr fontId="2" type="noConversion"/>
  </si>
  <si>
    <t>傾聴　岡田　　　　　　　　　　　　　　新聞引っ張りっこ</t>
    <rPh sb="0" eb="2">
      <t>けいちょう</t>
    </rPh>
    <rPh sb="3" eb="5">
      <t>おかだ</t>
    </rPh>
    <rPh sb="19" eb="21">
      <t>しんぶん</t>
    </rPh>
    <rPh sb="21" eb="22">
      <t>ひ</t>
    </rPh>
    <rPh sb="23" eb="24">
      <t>ぱ</t>
    </rPh>
    <phoneticPr fontId="2" type="noConversion"/>
  </si>
  <si>
    <t>　　　　　　　　　　　　　新聞引っ張りっこ</t>
    <rPh sb="13" eb="15">
      <t>しんぶん</t>
    </rPh>
    <rPh sb="15" eb="16">
      <t>ひ</t>
    </rPh>
    <rPh sb="17" eb="18">
      <t>ぱ</t>
    </rPh>
    <phoneticPr fontId="2" type="noConversion"/>
  </si>
  <si>
    <t>傾聴　三浦　　　　　　叩いてかぶって　　　　ジャンケン</t>
    <rPh sb="0" eb="2">
      <t>けいちょう</t>
    </rPh>
    <rPh sb="3" eb="5">
      <t>みうら</t>
    </rPh>
    <rPh sb="11" eb="12">
      <t>たた</t>
    </rPh>
    <phoneticPr fontId="2" type="noConversion"/>
  </si>
  <si>
    <t>　　　　　　　　　　　　叩いてかぶって　　　　ジャンケン</t>
    <rPh sb="12" eb="13">
      <t>たた</t>
    </rPh>
    <phoneticPr fontId="2" type="noConversion"/>
  </si>
  <si>
    <t>　　　　　　　　　　　　　箱に何個入るかな？</t>
    <rPh sb="13" eb="14">
      <t>はこ</t>
    </rPh>
    <rPh sb="15" eb="17">
      <t>なんこ</t>
    </rPh>
    <rPh sb="17" eb="18">
      <t>はい</t>
    </rPh>
    <phoneticPr fontId="2" type="noConversion"/>
  </si>
  <si>
    <t>〇×クイズ　　　　　　　　　　　しりとりゲーム　　　</t>
    <phoneticPr fontId="2" type="noConversion"/>
  </si>
  <si>
    <t>〇×クイズ　　　　　　　しりとりゲーム</t>
    <phoneticPr fontId="2" type="noConversion"/>
  </si>
  <si>
    <r>
      <rPr>
        <b/>
        <sz val="11"/>
        <color rgb="FFFF0000"/>
        <rFont val="Meiryo UI"/>
        <family val="3"/>
        <charset val="128"/>
      </rPr>
      <t xml:space="preserve">4月30日（月）振替休日ではございますが </t>
    </r>
    <r>
      <rPr>
        <sz val="11"/>
        <color rgb="FFFF0000"/>
        <rFont val="Meiryo UI"/>
        <family val="3"/>
        <charset val="128"/>
      </rPr>
      <t>営業しております。</t>
    </r>
    <rPh sb="6" eb="7">
      <t>つき</t>
    </rPh>
    <rPh sb="8" eb="12">
      <t>ふりかえきゅうじつ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</si>
  <si>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カレージャンケン</t>
    </r>
    <rPh sb="8" eb="10">
      <t>ｵｵｻｺ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</si>
  <si>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五感あそび</t>
    </r>
    <rPh sb="8" eb="10">
      <t>おおさこ</t>
    </rPh>
    <rPh sb="11" eb="13">
      <t>ごかん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</si>
  <si>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書道・絵手紙</t>
    </r>
    <rPh sb="8" eb="10">
      <t>ｵｵｻｺ</t>
    </rPh>
    <rPh sb="11" eb="13">
      <t>しょどう</t>
    </rPh>
    <rPh sb="14" eb="15">
      <t>え</t>
    </rPh>
    <rPh sb="15" eb="17">
      <t>てがみ</t>
    </rPh>
    <phoneticPr fontId="2" type="noConversion"/>
  </si>
  <si>
    <r>
      <rPr>
        <sz val="10"/>
        <color theme="1"/>
        <rFont val="Meiryo UI"/>
        <family val="3"/>
        <charset val="128"/>
      </rPr>
      <t>フラワーアレンジメント</t>
    </r>
    <r>
      <rPr>
        <sz val="11"/>
        <color theme="1"/>
        <rFont val="Meiryo UI"/>
        <family val="3"/>
        <charset val="128"/>
      </rPr>
      <t>　　　　　　　　　　　　叩いてかぶって　　　　　　　　ジャンケン</t>
    </r>
    <rPh sb="23" eb="24">
      <t>たた</t>
    </rPh>
    <phoneticPr fontId="2" type="noConversion"/>
  </si>
  <si>
    <t>アロママッサージ大迫　　　　　　　　　　　　　ダーツゲーム　</t>
    <rPh sb="8" eb="10">
      <t>ｵｵｻｺ</t>
    </rPh>
    <phoneticPr fontId="2" type="noConversion"/>
  </si>
  <si>
    <t>　　　　　　　　　　　　　引っ張りっこ</t>
    <rPh sb="13" eb="14">
      <t>ひ</t>
    </rPh>
    <rPh sb="15" eb="16">
      <t>ぱ</t>
    </rPh>
    <phoneticPr fontId="2" type="noConversion"/>
  </si>
  <si>
    <t>大正琴アンサンブルソニック</t>
    <rPh sb="0" eb="3">
      <t>たいしょうごと</t>
    </rPh>
    <phoneticPr fontId="2" type="noConversion"/>
  </si>
  <si>
    <t>なつかしの流行歌　　六本木じろう　</t>
    <rPh sb="5" eb="8">
      <t>ﾘｭｳｺｳｶ</t>
    </rPh>
    <rPh sb="10" eb="13">
      <t>ﾛｯﾎﾟﾝｷﾞ</t>
    </rPh>
    <phoneticPr fontId="2" type="noConversion"/>
  </si>
  <si>
    <t>ｱﾛﾏﾏｯｻｰｼﾞﾗｲﾑ　　傾聴　三浦</t>
    <rPh sb="14" eb="16">
      <t>けいちょう</t>
    </rPh>
    <rPh sb="17" eb="19">
      <t>みうら</t>
    </rPh>
    <phoneticPr fontId="2" type="noConversion"/>
  </si>
  <si>
    <t>とし子＆みちこの世界</t>
    <rPh sb="2" eb="4">
      <t>こあんど</t>
    </rPh>
    <rPh sb="8" eb="10">
      <t>せかい</t>
    </rPh>
    <phoneticPr fontId="2" type="noConversion"/>
  </si>
  <si>
    <t>雑貨屋コンサート　傾聴　三浦</t>
    <rPh sb="0" eb="3">
      <t>ざっかや</t>
    </rPh>
    <rPh sb="9" eb="11">
      <t>けいちょう</t>
    </rPh>
    <rPh sb="12" eb="14">
      <t>みうら</t>
    </rPh>
    <phoneticPr fontId="2" type="noConversion"/>
  </si>
  <si>
    <t>口腔ケア講習会</t>
    <rPh sb="0" eb="2">
      <t>こうくう</t>
    </rPh>
    <rPh sb="4" eb="7">
      <t>こうしゅうかい</t>
    </rPh>
    <phoneticPr fontId="2" type="noConversion"/>
  </si>
  <si>
    <t>　　　　　　　　　　　　　棒サッカー</t>
    <rPh sb="13" eb="14">
      <t>ぼう</t>
    </rPh>
    <phoneticPr fontId="2" type="noConversion"/>
  </si>
  <si>
    <t>麻雀　大竹　光岡　棒サッカー</t>
    <rPh sb="0" eb="2">
      <t>まーじゃん</t>
    </rPh>
    <rPh sb="3" eb="5">
      <t>おおたけ</t>
    </rPh>
    <rPh sb="6" eb="8">
      <t>みつおか</t>
    </rPh>
    <rPh sb="9" eb="10">
      <t>ぼう</t>
    </rPh>
    <phoneticPr fontId="2" type="noConversion"/>
  </si>
  <si>
    <t>　　　　　　　　　　　　　　力を合わせて</t>
    <rPh sb="14" eb="15">
      <t>ちから</t>
    </rPh>
    <rPh sb="16" eb="17">
      <t>あ</t>
    </rPh>
    <phoneticPr fontId="2" type="noConversion"/>
  </si>
  <si>
    <t>力を合わせて</t>
    <rPh sb="0" eb="1">
      <t>ちから</t>
    </rPh>
    <rPh sb="2" eb="3">
      <t>あ</t>
    </rPh>
    <phoneticPr fontId="2" type="noConversion"/>
  </si>
  <si>
    <t>囲碁　　　　　　　　　ボール回し</t>
    <rPh sb="0" eb="2">
      <t>いご</t>
    </rPh>
    <rPh sb="14" eb="15">
      <t>まわ</t>
    </rPh>
    <phoneticPr fontId="2" type="noConversion"/>
  </si>
  <si>
    <t>ピアノ愛先生　　　　　　　　　クイズ</t>
    <rPh sb="3" eb="6">
      <t>あいせんせい</t>
    </rPh>
    <phoneticPr fontId="2" type="noConversion"/>
  </si>
  <si>
    <t>　　　　　　　　　　　　　　　　ひいてひいて</t>
    <phoneticPr fontId="2" type="noConversion"/>
  </si>
  <si>
    <t>　　　　　　　　　　　　　　　　サッカーボーリング</t>
    <phoneticPr fontId="2" type="noConversion"/>
  </si>
  <si>
    <t>　　　　　　　　　　　　　　　　神経衰弱</t>
    <rPh sb="16" eb="20">
      <t>しんけいすいじゃく</t>
    </rPh>
    <phoneticPr fontId="2" type="noConversion"/>
  </si>
  <si>
    <t>フラワーアレンジメント　体操</t>
    <rPh sb="12" eb="14">
      <t>たいそう</t>
    </rPh>
    <phoneticPr fontId="2" type="noConversion"/>
  </si>
  <si>
    <t>ピアノ愛先生　　　　　　クロスワード</t>
    <rPh sb="3" eb="6">
      <t>あいせんせい</t>
    </rPh>
    <phoneticPr fontId="2" type="noConversion"/>
  </si>
  <si>
    <t>　　　　　　　　　　　　　ストラックアウト</t>
    <phoneticPr fontId="2" type="noConversion"/>
  </si>
  <si>
    <t>5/3（木）憲法記念日・/4（金）みどりの日・/5（土）子供の日ではございますが営業しております。</t>
    <rPh sb="4" eb="5">
      <t>もく</t>
    </rPh>
    <rPh sb="6" eb="11">
      <t>けんぽうきねんび</t>
    </rPh>
    <rPh sb="15" eb="16">
      <t>きん</t>
    </rPh>
    <rPh sb="21" eb="22">
      <t>ひ</t>
    </rPh>
    <rPh sb="26" eb="27">
      <t>つち</t>
    </rPh>
    <rPh sb="28" eb="30">
      <t>こども</t>
    </rPh>
    <rPh sb="31" eb="32">
      <t>ひ</t>
    </rPh>
    <rPh sb="40" eb="42">
      <t>えいぎょう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</si>
  <si>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 xml:space="preserve"> 引っ張りっこ</t>
    </r>
    <rPh sb="8" eb="10">
      <t>ｵｵｻｺ</t>
    </rPh>
    <rPh sb="11" eb="12">
      <t>ひ</t>
    </rPh>
    <rPh sb="13" eb="14">
      <t>ぱ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</si>
  <si>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五感あそび　　　　　　　体操</t>
    </r>
    <rPh sb="8" eb="10">
      <t>ｵｵｻｺ</t>
    </rPh>
    <rPh sb="11" eb="13">
      <t>ごかん</t>
    </rPh>
    <rPh sb="23" eb="25">
      <t>たいそう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</si>
  <si>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サッカーボーリング</t>
    </r>
    <rPh sb="8" eb="10">
      <t>ｵｵｻｺ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</si>
  <si>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神経衰弱</t>
    </r>
    <rPh sb="8" eb="10">
      <t>ｵｵｻｺ</t>
    </rPh>
    <rPh sb="11" eb="15">
      <t>しんけいすいじゃく</t>
    </rPh>
    <phoneticPr fontId="2" type="noConversion"/>
  </si>
  <si>
    <r>
      <t>傾聴　三浦　　　　　　</t>
    </r>
    <r>
      <rPr>
        <sz val="8"/>
        <color theme="1"/>
        <rFont val="Meiryo UI"/>
        <family val="3"/>
        <charset val="128"/>
      </rPr>
      <t>特殊詐欺についての講習　</t>
    </r>
    <r>
      <rPr>
        <sz val="11"/>
        <color theme="1"/>
        <rFont val="Meiryo UI"/>
        <family val="3"/>
        <charset val="128"/>
      </rPr>
      <t>　　　　　　ボール回し</t>
    </r>
    <rPh sb="0" eb="2">
      <t>けいちょう</t>
    </rPh>
    <rPh sb="3" eb="5">
      <t>みうら</t>
    </rPh>
    <rPh sb="11" eb="13">
      <t>とくしゅ</t>
    </rPh>
    <rPh sb="13" eb="15">
      <t>さぎ</t>
    </rPh>
    <rPh sb="20" eb="22">
      <t>ｺｳｼｭｳ</t>
    </rPh>
    <rPh sb="32" eb="33">
      <t>まわ</t>
    </rPh>
    <phoneticPr fontId="2" type="noConversion"/>
  </si>
  <si>
    <r>
      <rPr>
        <sz val="10"/>
        <color theme="1"/>
        <rFont val="Meiryo UI"/>
        <family val="3"/>
        <charset val="128"/>
      </rPr>
      <t>アロママッサージ大迫</t>
    </r>
    <r>
      <rPr>
        <sz val="11"/>
        <color theme="1"/>
        <rFont val="Meiryo UI"/>
        <family val="3"/>
        <charset val="128"/>
      </rPr>
      <t>　</t>
    </r>
    <r>
      <rPr>
        <sz val="8"/>
        <color theme="1"/>
        <rFont val="Meiryo UI"/>
        <family val="3"/>
        <charset val="128"/>
      </rPr>
      <t>特殊詐欺についての講習</t>
    </r>
    <rPh sb="8" eb="10">
      <t>ｵｵｻｺ</t>
    </rPh>
    <rPh sb="11" eb="13">
      <t>とくしゅ</t>
    </rPh>
    <rPh sb="13" eb="15">
      <t>さぎ</t>
    </rPh>
    <rPh sb="20" eb="22">
      <t>ｺｳｼｭｳ</t>
    </rPh>
    <phoneticPr fontId="2" type="noConversion"/>
  </si>
  <si>
    <t>麻雀　大竹　光岡　力を合わせて　</t>
    <rPh sb="0" eb="2">
      <t>まーじゃん</t>
    </rPh>
    <rPh sb="3" eb="5">
      <t>おおたけ</t>
    </rPh>
    <rPh sb="6" eb="8">
      <t>みつおか</t>
    </rPh>
    <rPh sb="9" eb="10">
      <t>ちから</t>
    </rPh>
    <rPh sb="11" eb="12">
      <t>あ</t>
    </rPh>
    <phoneticPr fontId="2" type="noConversion"/>
  </si>
  <si>
    <t>　　　　　　　　　　　　　洗濯ばさみリレー</t>
    <rPh sb="13" eb="15">
      <t>せんたく</t>
    </rPh>
    <phoneticPr fontId="2" type="noConversion"/>
  </si>
  <si>
    <t>　　　　　　　　　　　　　　棒サッカー</t>
    <rPh sb="14" eb="15">
      <t>ぼう</t>
    </rPh>
    <phoneticPr fontId="2" type="noConversion"/>
  </si>
  <si>
    <t>ｱﾛﾏﾏｯｻｰｼﾞ大迫　力を合わせて</t>
    <rPh sb="9" eb="11">
      <t>おおさこ</t>
    </rPh>
    <rPh sb="12" eb="13">
      <t>ちから</t>
    </rPh>
    <rPh sb="14" eb="15">
      <t>あ</t>
    </rPh>
    <phoneticPr fontId="2" type="noConversion"/>
  </si>
  <si>
    <t>傾聴岡田・三浦　　　引っ張りっこ</t>
    <rPh sb="0" eb="2">
      <t>けいちょう</t>
    </rPh>
    <rPh sb="2" eb="4">
      <t>おかだ</t>
    </rPh>
    <rPh sb="5" eb="7">
      <t>みうら</t>
    </rPh>
    <rPh sb="10" eb="11">
      <t>ひ</t>
    </rPh>
    <rPh sb="12" eb="13">
      <t>ぱ</t>
    </rPh>
    <phoneticPr fontId="2" type="noConversion"/>
  </si>
  <si>
    <t>　　　　　　　　　　　　　うちわで物送り</t>
    <rPh sb="17" eb="18">
      <t>もの</t>
    </rPh>
    <rPh sb="18" eb="19">
      <t>おく</t>
    </rPh>
    <phoneticPr fontId="2" type="noConversion"/>
  </si>
  <si>
    <t>ｱﾛﾏﾏｯｻｰｼﾞ大迫　五感あそび</t>
    <rPh sb="9" eb="11">
      <t>おおさこ</t>
    </rPh>
    <rPh sb="12" eb="14">
      <t>ごかん</t>
    </rPh>
    <phoneticPr fontId="2" type="noConversion"/>
  </si>
  <si>
    <t>囲碁　　　　　　　　　　ひいてひいて</t>
    <rPh sb="0" eb="2">
      <t>いご</t>
    </rPh>
    <phoneticPr fontId="2" type="noConversion"/>
  </si>
  <si>
    <t>はつらつコンサート　傾聴三浦</t>
    <rPh sb="10" eb="12">
      <t>けいちょう</t>
    </rPh>
    <rPh sb="12" eb="14">
      <t>みうら</t>
    </rPh>
    <phoneticPr fontId="2" type="noConversion"/>
  </si>
  <si>
    <t>なつかしの流行歌　六本木じろう</t>
    <rPh sb="5" eb="8">
      <t>りゅうこうか</t>
    </rPh>
    <rPh sb="9" eb="12">
      <t>ろっぽんぎ</t>
    </rPh>
    <phoneticPr fontId="2" type="noConversion"/>
  </si>
  <si>
    <t>ディランチ　　　　　　　　　うちわで物送り</t>
    <rPh sb="18" eb="19">
      <t>もの</t>
    </rPh>
    <rPh sb="19" eb="20">
      <t>おく</t>
    </rPh>
    <phoneticPr fontId="2" type="noConversion"/>
  </si>
  <si>
    <t>ｱﾛﾏﾏｯｻｰｼﾞ大迫　ポーラエステ</t>
    <rPh sb="9" eb="11">
      <t>おおさこ</t>
    </rPh>
    <phoneticPr fontId="2" type="noConversion"/>
  </si>
  <si>
    <t>　　　　　　　　　　　　　カラオケ大会</t>
    <rPh sb="17" eb="19">
      <t>たいかい</t>
    </rPh>
    <phoneticPr fontId="2" type="noConversion"/>
  </si>
  <si>
    <t>傾聴三浦・岡田　　　ひいてひいて</t>
    <rPh sb="0" eb="4">
      <t>けいちょうみうら</t>
    </rPh>
    <rPh sb="5" eb="7">
      <t>おかだ</t>
    </rPh>
    <phoneticPr fontId="2" type="noConversion"/>
  </si>
  <si>
    <t>カフェ　　　　　　　　　　ビデオ上映会</t>
    <rPh sb="16" eb="18">
      <t>じょうえい</t>
    </rPh>
    <rPh sb="18" eb="19">
      <t>かい</t>
    </rPh>
    <phoneticPr fontId="2" type="noConversion"/>
  </si>
  <si>
    <t>　ポーラエステ</t>
    <phoneticPr fontId="2" type="noConversion"/>
  </si>
  <si>
    <t>　　　　　              棒サッカー</t>
    <rPh sb="19" eb="20">
      <t>ぼう</t>
    </rPh>
    <phoneticPr fontId="2" type="noConversion"/>
  </si>
  <si>
    <t xml:space="preserve">                       七夕飾り作り</t>
    <rPh sb="23" eb="26">
      <t>たなばたかざ</t>
    </rPh>
    <rPh sb="27" eb="28">
      <t>づく</t>
    </rPh>
    <phoneticPr fontId="2" type="noConversion"/>
  </si>
  <si>
    <t>フラワーアレンジメント</t>
    <phoneticPr fontId="2" type="noConversion"/>
  </si>
  <si>
    <t xml:space="preserve">                        ストラックアウト</t>
    <phoneticPr fontId="2" type="noConversion"/>
  </si>
  <si>
    <t xml:space="preserve">                       ストラックアウト　　　　　　　　</t>
    <phoneticPr fontId="2" type="noConversion"/>
  </si>
  <si>
    <t>　　　　　　　　　　　　洗濯ばさみリレー</t>
    <rPh sb="12" eb="14">
      <t>せんたく</t>
    </rPh>
    <phoneticPr fontId="2" type="noConversion"/>
  </si>
  <si>
    <t xml:space="preserve">                       ピンポン玉入れ</t>
    <rPh sb="27" eb="29">
      <t>たまい</t>
    </rPh>
    <phoneticPr fontId="2" type="noConversion"/>
  </si>
  <si>
    <t>ｱﾛﾏﾏｯｻｰｼﾞ大迫     カラオケ大会</t>
    <rPh sb="9" eb="11">
      <t>おおさこ</t>
    </rPh>
    <rPh sb="20" eb="22">
      <t>たいかい</t>
    </rPh>
    <phoneticPr fontId="2" type="noConversion"/>
  </si>
  <si>
    <t>ピアノ愛先生</t>
    <rPh sb="3" eb="6">
      <t>あいせんせい</t>
    </rPh>
    <phoneticPr fontId="2" type="noConversion"/>
  </si>
  <si>
    <t>棒サッカー</t>
    <rPh sb="0" eb="1">
      <t>ぼう</t>
    </rPh>
    <phoneticPr fontId="2" type="noConversion"/>
  </si>
  <si>
    <t>サッカーボウリング</t>
    <phoneticPr fontId="2" type="noConversion"/>
  </si>
  <si>
    <t>ストロー吹き矢</t>
    <rPh sb="4" eb="5">
      <t>ふ</t>
    </rPh>
    <rPh sb="6" eb="7">
      <t>や</t>
    </rPh>
    <phoneticPr fontId="2" type="noConversion"/>
  </si>
  <si>
    <t>空き缶積み</t>
    <rPh sb="0" eb="1">
      <t>あ</t>
    </rPh>
    <rPh sb="2" eb="3">
      <t>かん</t>
    </rPh>
    <rPh sb="3" eb="4">
      <t>つ</t>
    </rPh>
    <phoneticPr fontId="2" type="noConversion"/>
  </si>
  <si>
    <t>歌と踊りのリズム体操</t>
    <rPh sb="0" eb="1">
      <t>うた</t>
    </rPh>
    <rPh sb="2" eb="3">
      <t>おど</t>
    </rPh>
    <rPh sb="8" eb="10">
      <t>たいそう</t>
    </rPh>
    <phoneticPr fontId="2" type="noConversion"/>
  </si>
  <si>
    <t>輪投げでビンゴ</t>
    <rPh sb="0" eb="2">
      <t>わな</t>
    </rPh>
    <phoneticPr fontId="2" type="noConversion"/>
  </si>
  <si>
    <t>ｱﾛﾏﾏｯｻｰｼﾞ大迫　輪投げでビンゴ</t>
    <rPh sb="9" eb="11">
      <t>おおさこ</t>
    </rPh>
    <rPh sb="12" eb="14">
      <t>わな</t>
    </rPh>
    <phoneticPr fontId="2" type="noConversion"/>
  </si>
  <si>
    <t>引っ張りっこ</t>
    <rPh sb="0" eb="1">
      <t>ひ</t>
    </rPh>
    <rPh sb="2" eb="3">
      <t>ぱ</t>
    </rPh>
    <phoneticPr fontId="2" type="noConversion"/>
  </si>
  <si>
    <t>ひいてひいて</t>
    <phoneticPr fontId="2" type="noConversion"/>
  </si>
  <si>
    <t>ｱﾛﾏﾏｯｻｰｼﾞ大迫　棒サッカー</t>
    <rPh sb="9" eb="11">
      <t>おおさこ</t>
    </rPh>
    <rPh sb="12" eb="13">
      <t>ぼう</t>
    </rPh>
    <phoneticPr fontId="2" type="noConversion"/>
  </si>
  <si>
    <r>
      <rPr>
        <sz val="8"/>
        <color theme="1"/>
        <rFont val="Meiryo UI"/>
        <family val="3"/>
        <charset val="128"/>
      </rPr>
      <t>大正琴アンサンブルソニック</t>
    </r>
    <r>
      <rPr>
        <sz val="11"/>
        <color theme="1"/>
        <rFont val="Meiryo UI"/>
        <family val="3"/>
        <charset val="128"/>
      </rPr>
      <t>　　　　　　　傾聴三浦</t>
    </r>
    <rPh sb="0" eb="2">
      <t>たいしょう</t>
    </rPh>
    <rPh sb="2" eb="3">
      <t>こと</t>
    </rPh>
    <rPh sb="20" eb="24">
      <t>けいちょうみうら</t>
    </rPh>
    <phoneticPr fontId="2" type="noConversion"/>
  </si>
  <si>
    <t>七夕行事　　　　　　　ゼリー作り　紙芝居</t>
    <rPh sb="0" eb="2">
      <t>たなばた</t>
    </rPh>
    <rPh sb="2" eb="4">
      <t>ぎょうじ</t>
    </rPh>
    <rPh sb="14" eb="15">
      <t>づく</t>
    </rPh>
    <rPh sb="17" eb="20">
      <t>かみしばい</t>
    </rPh>
    <phoneticPr fontId="2" type="noConversion"/>
  </si>
  <si>
    <t>ｱﾛﾏﾏｯｻｰｼﾞ大迫　五感あそび　　　　　サッカーボウリング</t>
    <rPh sb="9" eb="11">
      <t>おおさこ</t>
    </rPh>
    <rPh sb="12" eb="14">
      <t>ごかん</t>
    </rPh>
    <phoneticPr fontId="2" type="noConversion"/>
  </si>
  <si>
    <t>囲碁　　　　　　　　　　サッカーボウリング</t>
    <rPh sb="0" eb="2">
      <t>いご</t>
    </rPh>
    <phoneticPr fontId="2" type="noConversion"/>
  </si>
  <si>
    <t>麻雀　　　　　　　　　傾聴三浦　　　　　　　　ストロー吹き矢</t>
    <rPh sb="0" eb="2">
      <t>まーじゃん</t>
    </rPh>
    <rPh sb="11" eb="15">
      <t>けいちょうみうら</t>
    </rPh>
    <rPh sb="27" eb="28">
      <t>ふ</t>
    </rPh>
    <rPh sb="29" eb="30">
      <t>や</t>
    </rPh>
    <phoneticPr fontId="2" type="noConversion"/>
  </si>
  <si>
    <t>傾聴岡田　　　　　　　ポーラエステ　　　　　　　　ストロー吹き矢</t>
    <rPh sb="0" eb="4">
      <t>けいちょうおかだ</t>
    </rPh>
    <rPh sb="29" eb="30">
      <t>ふ</t>
    </rPh>
    <rPh sb="31" eb="32">
      <t>や</t>
    </rPh>
    <phoneticPr fontId="2" type="noConversion"/>
  </si>
  <si>
    <t>ｱﾛﾏﾏｯｻｰｼﾞ大迫懐かしの流行歌　　　　ポーラエステ</t>
    <rPh sb="9" eb="11">
      <t>おおさこ</t>
    </rPh>
    <rPh sb="11" eb="12">
      <t>なつ</t>
    </rPh>
    <rPh sb="15" eb="18">
      <t>りゅうこうか</t>
    </rPh>
    <phoneticPr fontId="2" type="noConversion"/>
  </si>
  <si>
    <t>傾聴三浦　土用の丑の日（鰻）　　　　空き缶積み</t>
    <rPh sb="0" eb="4">
      <t>けいちょうみうら</t>
    </rPh>
    <rPh sb="5" eb="7">
      <t>どようの</t>
    </rPh>
    <rPh sb="8" eb="11">
      <t>ひ</t>
    </rPh>
    <rPh sb="12" eb="13">
      <t>うなぎ</t>
    </rPh>
    <rPh sb="18" eb="19">
      <t>あ</t>
    </rPh>
    <rPh sb="20" eb="22">
      <t>かんつ</t>
    </rPh>
    <phoneticPr fontId="2" type="noConversion"/>
  </si>
  <si>
    <t>傾聴岡田　　　　　　　カラオケ大会</t>
    <rPh sb="0" eb="4">
      <t>けいちょうおかだ</t>
    </rPh>
    <rPh sb="15" eb="17">
      <t>たいかい</t>
    </rPh>
    <phoneticPr fontId="2" type="noConversion"/>
  </si>
  <si>
    <r>
      <rPr>
        <sz val="10"/>
        <color theme="1"/>
        <rFont val="Meiryo UI"/>
        <family val="3"/>
        <charset val="128"/>
      </rPr>
      <t>フラワーアレンジメント</t>
    </r>
    <r>
      <rPr>
        <sz val="11"/>
        <color theme="1"/>
        <rFont val="Meiryo UI"/>
        <family val="3"/>
        <charset val="128"/>
      </rPr>
      <t>　　　　カフェ　　　　　　　　　　引っ張りっこ</t>
    </r>
    <rPh sb="28" eb="29">
      <t>ひ</t>
    </rPh>
    <rPh sb="30" eb="31">
      <t>ぱ</t>
    </rPh>
    <phoneticPr fontId="2" type="noConversion"/>
  </si>
  <si>
    <t>傾聴三浦　　　　　　引っ張りっこ</t>
    <rPh sb="0" eb="4">
      <t>けいちょうみうら</t>
    </rPh>
    <rPh sb="10" eb="11">
      <t>ひ</t>
    </rPh>
    <rPh sb="12" eb="13">
      <t>ぱ</t>
    </rPh>
    <phoneticPr fontId="2" type="noConversion"/>
  </si>
  <si>
    <t>メモ:7/16（月）　　海の日ではございますが、営業しています。</t>
    <rPh sb="8" eb="9">
      <t>つき</t>
    </rPh>
    <rPh sb="12" eb="13">
      <t>うみ</t>
    </rPh>
    <rPh sb="14" eb="15">
      <t>ひ</t>
    </rPh>
    <rPh sb="24" eb="26">
      <t>えいぎょう</t>
    </rPh>
    <phoneticPr fontId="2" type="noConversion"/>
  </si>
  <si>
    <t>　　　　　　　　　　　　　　　       ・ボーリング</t>
    <phoneticPr fontId="2" type="noConversion"/>
  </si>
  <si>
    <t>　　　　　　　　　　　　　　　・ピンポン玉入れ</t>
    <rPh sb="20" eb="22">
      <t>たまい</t>
    </rPh>
    <phoneticPr fontId="2" type="noConversion"/>
  </si>
  <si>
    <t xml:space="preserve">                                 ・ピアノ愛先生</t>
    <rPh sb="37" eb="40">
      <t>あいせんせい</t>
    </rPh>
    <phoneticPr fontId="2" type="noConversion"/>
  </si>
  <si>
    <r>
      <rPr>
        <b/>
        <sz val="10"/>
        <color rgb="FFE80838"/>
        <rFont val="HG明朝E"/>
        <family val="1"/>
        <charset val="128"/>
      </rPr>
      <t>　　　　</t>
    </r>
    <r>
      <rPr>
        <b/>
        <sz val="10"/>
        <color rgb="FFE80838"/>
        <rFont val="Meiryo UI"/>
        <family val="3"/>
        <charset val="128"/>
      </rPr>
      <t>　　　　　　　</t>
    </r>
    <r>
      <rPr>
        <b/>
        <sz val="10"/>
        <rFont val="Meiryo UI"/>
        <family val="3"/>
        <charset val="128"/>
      </rPr>
      <t>　　　　　　・ストロー吹き矢</t>
    </r>
    <rPh sb="22" eb="23">
      <t>ふ</t>
    </rPh>
    <rPh sb="24" eb="25">
      <t>や</t>
    </rPh>
    <phoneticPr fontId="2" type="noConversion"/>
  </si>
  <si>
    <r>
      <rPr>
        <b/>
        <sz val="10"/>
        <rFont val="Meiryo UI"/>
        <family val="3"/>
        <charset val="128"/>
      </rPr>
      <t>　　　　　　　　　　　　　</t>
    </r>
    <r>
      <rPr>
        <b/>
        <sz val="10"/>
        <color rgb="FF00B0F0"/>
        <rFont val="Meiryo UI"/>
        <family val="3"/>
        <charset val="128"/>
      </rPr>
      <t>　</t>
    </r>
    <r>
      <rPr>
        <b/>
        <sz val="10"/>
        <color theme="1"/>
        <rFont val="Meiryo UI"/>
        <family val="3"/>
        <charset val="128"/>
      </rPr>
      <t>　　　　　　　    　　　・ストロー吹き矢</t>
    </r>
    <rPh sb="33" eb="34">
      <t>ふ</t>
    </rPh>
    <rPh sb="35" eb="36">
      <t>や</t>
    </rPh>
    <phoneticPr fontId="2" type="noConversion"/>
  </si>
  <si>
    <t>　　　　　　　　　　　　　　　・ピアノ愛先生</t>
    <rPh sb="19" eb="22">
      <t>あいせんせい</t>
    </rPh>
    <phoneticPr fontId="2" type="noConversion"/>
  </si>
  <si>
    <r>
      <t>　　　　　　　　　　　　　　夏祭り</t>
    </r>
    <r>
      <rPr>
        <b/>
        <sz val="10"/>
        <color theme="8"/>
        <rFont val="Meiryo UI"/>
        <family val="3"/>
        <charset val="128"/>
      </rPr>
      <t>　　　</t>
    </r>
    <r>
      <rPr>
        <b/>
        <sz val="10"/>
        <color theme="1"/>
        <rFont val="Meiryo UI"/>
        <family val="3"/>
        <charset val="128"/>
      </rPr>
      <t>　　　　</t>
    </r>
    <rPh sb="14" eb="16">
      <t>なつまつ</t>
    </rPh>
    <phoneticPr fontId="2" type="noConversion"/>
  </si>
  <si>
    <t>　　　　　　　　　　　　　アロママッサージ大迫　夏祭り</t>
    <rPh sb="21" eb="23">
      <t>おおさこ</t>
    </rPh>
    <rPh sb="24" eb="26">
      <t>なつまつ</t>
    </rPh>
    <phoneticPr fontId="2" type="noConversion"/>
  </si>
  <si>
    <r>
      <rPr>
        <b/>
        <sz val="10"/>
        <rFont val="HGS明朝E"/>
        <family val="1"/>
        <charset val="128"/>
      </rPr>
      <t>　　　　　　　　　　　　</t>
    </r>
    <r>
      <rPr>
        <b/>
        <sz val="10"/>
        <color rgb="FFE80838"/>
        <rFont val="Meiryo UI"/>
        <family val="3"/>
        <charset val="128"/>
      </rPr>
      <t xml:space="preserve">ｱﾛﾏﾏｯｻｰｼﾞﾗｲﾑ　　 　　　 </t>
    </r>
    <r>
      <rPr>
        <b/>
        <sz val="10"/>
        <color rgb="FF002060"/>
        <rFont val="Meiryo UI"/>
        <family val="3"/>
        <charset val="128"/>
      </rPr>
      <t>　　　　　　　　　　　</t>
    </r>
    <phoneticPr fontId="2" type="noConversion"/>
  </si>
  <si>
    <t>　　　　　　　　　　　　　アロママッサージ大迫　・スポーツジェスチャー</t>
    <rPh sb="21" eb="23">
      <t>おおさこ</t>
    </rPh>
    <phoneticPr fontId="2" type="noConversion"/>
  </si>
  <si>
    <t>　　　　　　　　　　　　　　・ピアノ愛先生</t>
    <rPh sb="18" eb="21">
      <t>あいせんせい</t>
    </rPh>
    <phoneticPr fontId="2" type="noConversion"/>
  </si>
  <si>
    <r>
      <t>　　　　　　　　　　　　　</t>
    </r>
    <r>
      <rPr>
        <b/>
        <sz val="9"/>
        <color rgb="FFFF0000"/>
        <rFont val="Meiryo UI"/>
        <family val="3"/>
        <charset val="128"/>
      </rPr>
      <t>楽団雑貨屋コンサート</t>
    </r>
    <rPh sb="13" eb="15">
      <t>がくだん</t>
    </rPh>
    <rPh sb="15" eb="18">
      <t>ざっかや</t>
    </rPh>
    <phoneticPr fontId="2" type="noConversion"/>
  </si>
  <si>
    <r>
      <rPr>
        <b/>
        <sz val="10"/>
        <rFont val="HG明朝E"/>
        <family val="1"/>
        <charset val="128"/>
      </rPr>
      <t>　</t>
    </r>
    <r>
      <rPr>
        <b/>
        <sz val="10"/>
        <color rgb="FFE80838"/>
        <rFont val="Meiryo UI"/>
        <family val="3"/>
        <charset val="128"/>
      </rPr>
      <t>　　　　　　　　　　</t>
    </r>
    <r>
      <rPr>
        <b/>
        <sz val="10"/>
        <color theme="1"/>
        <rFont val="Meiryo UI"/>
        <family val="3"/>
        <charset val="128"/>
      </rPr>
      <t>　　　　　    ・空き缶積み　　　　　　　　　　　　・お楽しみ入浴</t>
    </r>
    <rPh sb="21" eb="22">
      <t>あ</t>
    </rPh>
    <rPh sb="23" eb="25">
      <t>かんつ</t>
    </rPh>
    <rPh sb="40" eb="41">
      <t>たの</t>
    </rPh>
    <rPh sb="43" eb="45">
      <t>にゅうよく</t>
    </rPh>
    <phoneticPr fontId="2" type="noConversion"/>
  </si>
  <si>
    <r>
      <rPr>
        <b/>
        <sz val="10"/>
        <color rgb="FF002060"/>
        <rFont val="HG明朝E"/>
        <family val="1"/>
        <charset val="128"/>
      </rPr>
      <t>　　　　　　　　</t>
    </r>
    <r>
      <rPr>
        <b/>
        <sz val="10"/>
        <color rgb="FF002060"/>
        <rFont val="Meiryo UI"/>
        <family val="3"/>
        <charset val="128"/>
      </rPr>
      <t>アロママッサージ大迫</t>
    </r>
    <r>
      <rPr>
        <b/>
        <sz val="10"/>
        <color theme="1"/>
        <rFont val="Meiryo UI"/>
        <family val="3"/>
        <charset val="128"/>
      </rPr>
      <t>　 ・</t>
    </r>
    <r>
      <rPr>
        <b/>
        <sz val="10"/>
        <color rgb="FFFF0000"/>
        <rFont val="Meiryo UI"/>
        <family val="3"/>
        <charset val="128"/>
      </rPr>
      <t>合唱のばらの会　　　　　　　　　・お楽しみ入浴</t>
    </r>
    <rPh sb="16" eb="18">
      <t>ｵｵｻｺ</t>
    </rPh>
    <rPh sb="21" eb="23">
      <t>がっしょう</t>
    </rPh>
    <rPh sb="27" eb="28">
      <t>かい</t>
    </rPh>
    <rPh sb="39" eb="40">
      <t>たの</t>
    </rPh>
    <rPh sb="42" eb="44">
      <t>にゅうよく</t>
    </rPh>
    <phoneticPr fontId="2" type="noConversion"/>
  </si>
  <si>
    <r>
      <rPr>
        <b/>
        <sz val="10"/>
        <color rgb="FFE80838"/>
        <rFont val="Meiryo UI"/>
        <family val="3"/>
        <charset val="128"/>
      </rPr>
      <t>　　　　　　　　　　　　　　　はつらつコンサート　　　　　　　　　　　　・お楽しみ入浴　</t>
    </r>
    <r>
      <rPr>
        <b/>
        <sz val="10"/>
        <color theme="1"/>
        <rFont val="Meiryo UI"/>
        <family val="3"/>
        <charset val="128"/>
      </rPr>
      <t>　　　　　　　　</t>
    </r>
    <r>
      <rPr>
        <b/>
        <sz val="10"/>
        <color rgb="FF002060"/>
        <rFont val="Meiryo UI"/>
        <family val="3"/>
        <charset val="128"/>
      </rPr>
      <t>　　　　　　　　　</t>
    </r>
    <rPh sb="38" eb="39">
      <t>たの</t>
    </rPh>
    <rPh sb="41" eb="43">
      <t>にゅうよく</t>
    </rPh>
    <phoneticPr fontId="2" type="noConversion"/>
  </si>
  <si>
    <t xml:space="preserve">                          　　 ・ボーリング　　　　　　　　　　　　　・お楽しみ入浴</t>
    <rPh sb="50" eb="51">
      <t>たの</t>
    </rPh>
    <rPh sb="53" eb="55">
      <t>にゅうよく</t>
    </rPh>
    <phoneticPr fontId="2" type="noConversion"/>
  </si>
  <si>
    <t xml:space="preserve">                           　　・色いろ輪投げ</t>
    <rPh sb="30" eb="31">
      <t>いろ</t>
    </rPh>
    <rPh sb="33" eb="35">
      <t>わな</t>
    </rPh>
    <phoneticPr fontId="2" type="noConversion"/>
  </si>
  <si>
    <r>
      <t>　　　　　　　　　　　　　　　　　</t>
    </r>
    <r>
      <rPr>
        <b/>
        <sz val="9"/>
        <color theme="8"/>
        <rFont val="HGS明朝E"/>
        <family val="1"/>
        <charset val="128"/>
      </rPr>
      <t>大正琴アンサンブルソニック　　　　　　　　　　　</t>
    </r>
    <r>
      <rPr>
        <b/>
        <sz val="9"/>
        <color theme="1"/>
        <rFont val="Meiryo UI"/>
        <family val="3"/>
        <charset val="128"/>
      </rPr>
      <t>　　　　　　　　　　　　　　　</t>
    </r>
    <r>
      <rPr>
        <b/>
        <sz val="9"/>
        <color rgb="FF002060"/>
        <rFont val="Meiryo UI"/>
        <family val="3"/>
        <charset val="128"/>
      </rPr>
      <t>傾聴岡田</t>
    </r>
    <r>
      <rPr>
        <b/>
        <sz val="9"/>
        <color theme="1"/>
        <rFont val="Meiryo UI"/>
        <family val="3"/>
        <charset val="128"/>
      </rPr>
      <t>　　　　　　　　　</t>
    </r>
    <rPh sb="17" eb="19">
      <t>たいしょう</t>
    </rPh>
    <rPh sb="19" eb="20">
      <t>こと</t>
    </rPh>
    <rPh sb="56" eb="58">
      <t>ｹｲﾁｮｳ</t>
    </rPh>
    <rPh sb="58" eb="60">
      <t>ｵｶﾀﾞ</t>
    </rPh>
    <phoneticPr fontId="2" type="noConversion"/>
  </si>
  <si>
    <r>
      <rPr>
        <b/>
        <sz val="10"/>
        <color rgb="FF002060"/>
        <rFont val="Meiryo UI"/>
        <family val="3"/>
        <charset val="128"/>
      </rPr>
      <t>　　　　　　　　　　　　　アロママッサージ大迫</t>
    </r>
    <r>
      <rPr>
        <b/>
        <sz val="10"/>
        <color theme="1"/>
        <rFont val="Meiryo UI"/>
        <family val="3"/>
        <charset val="128"/>
      </rPr>
      <t>　　　　　　・ピンポン玉入れ　　　</t>
    </r>
    <rPh sb="21" eb="23">
      <t>ｵｵｻｺ</t>
    </rPh>
    <rPh sb="34" eb="35">
      <t>たま</t>
    </rPh>
    <rPh sb="35" eb="36">
      <t>い</t>
    </rPh>
    <phoneticPr fontId="2" type="noConversion"/>
  </si>
  <si>
    <r>
      <rPr>
        <b/>
        <sz val="10"/>
        <color rgb="FFE80838"/>
        <rFont val="Meiryo UI"/>
        <family val="3"/>
        <charset val="128"/>
      </rPr>
      <t>　　　　　　　　　　　　　　　麻雀</t>
    </r>
    <r>
      <rPr>
        <b/>
        <sz val="10"/>
        <rFont val="Meiryo UI"/>
        <family val="3"/>
        <charset val="128"/>
      </rPr>
      <t>大竹・光岡</t>
    </r>
    <r>
      <rPr>
        <b/>
        <sz val="10"/>
        <color theme="1"/>
        <rFont val="Meiryo UI"/>
        <family val="3"/>
        <charset val="128"/>
      </rPr>
      <t>　　　　　傾聴岡田</t>
    </r>
    <r>
      <rPr>
        <b/>
        <sz val="10"/>
        <color rgb="FF0070C0"/>
        <rFont val="Meiryo UI"/>
        <family val="3"/>
        <charset val="128"/>
      </rPr>
      <t>　</t>
    </r>
    <r>
      <rPr>
        <b/>
        <sz val="10"/>
        <color theme="1"/>
        <rFont val="Meiryo UI"/>
        <family val="3"/>
        <charset val="128"/>
      </rPr>
      <t>　　　　　　　　・ボーリング</t>
    </r>
    <rPh sb="15" eb="17">
      <t>まーじゃん</t>
    </rPh>
    <rPh sb="17" eb="19">
      <t>おおたけ</t>
    </rPh>
    <rPh sb="20" eb="22">
      <t>みつおか</t>
    </rPh>
    <rPh sb="27" eb="29">
      <t>けいちょう</t>
    </rPh>
    <rPh sb="29" eb="31">
      <t>おかだ</t>
    </rPh>
    <phoneticPr fontId="2" type="noConversion"/>
  </si>
  <si>
    <r>
      <rPr>
        <b/>
        <sz val="10"/>
        <color rgb="FF002060"/>
        <rFont val="Meiryo UI"/>
        <family val="3"/>
        <charset val="128"/>
      </rPr>
      <t>　　　　　　　　　　　　　　アロママッサージ大迫</t>
    </r>
    <r>
      <rPr>
        <b/>
        <sz val="10"/>
        <color rgb="FF00B0F0"/>
        <rFont val="Meiryo UI"/>
        <family val="3"/>
        <charset val="128"/>
      </rPr>
      <t>　　　</t>
    </r>
    <r>
      <rPr>
        <b/>
        <sz val="10"/>
        <color rgb="FFE80838"/>
        <rFont val="Meiryo UI"/>
        <family val="3"/>
        <charset val="128"/>
      </rPr>
      <t>五感あそび　</t>
    </r>
    <r>
      <rPr>
        <b/>
        <sz val="10"/>
        <color rgb="FF00B0F0"/>
        <rFont val="Meiryo UI"/>
        <family val="3"/>
        <charset val="128"/>
      </rPr>
      <t>　　　　　　　　　</t>
    </r>
    <r>
      <rPr>
        <b/>
        <sz val="10"/>
        <color theme="1"/>
        <rFont val="Meiryo UI"/>
        <family val="3"/>
        <charset val="128"/>
      </rPr>
      <t>　　　　　　　　　</t>
    </r>
    <rPh sb="22" eb="24">
      <t>ｵｵｻｺ</t>
    </rPh>
    <rPh sb="27" eb="29">
      <t>ごかん</t>
    </rPh>
    <phoneticPr fontId="2" type="noConversion"/>
  </si>
  <si>
    <t xml:space="preserve">   山のランチ                        　　　・ストロー吹き矢</t>
    <rPh sb="3" eb="4">
      <t>やま</t>
    </rPh>
    <rPh sb="40" eb="41">
      <t>ふ</t>
    </rPh>
    <rPh sb="42" eb="43">
      <t>や</t>
    </rPh>
    <phoneticPr fontId="2" type="noConversion"/>
  </si>
  <si>
    <r>
      <rPr>
        <b/>
        <sz val="10"/>
        <rFont val="HG明朝E"/>
        <family val="1"/>
        <charset val="128"/>
      </rPr>
      <t>運営推進会議　　　　　　　</t>
    </r>
    <r>
      <rPr>
        <b/>
        <sz val="10"/>
        <color theme="1"/>
        <rFont val="Meiryo UI"/>
        <family val="3"/>
        <charset val="128"/>
      </rPr>
      <t>　　　　    ・スポーツジェスチャー</t>
    </r>
    <rPh sb="0" eb="4">
      <t>うんえいすいしん</t>
    </rPh>
    <rPh sb="4" eb="6">
      <t>かいぎ</t>
    </rPh>
    <phoneticPr fontId="2" type="noConversion"/>
  </si>
  <si>
    <r>
      <rPr>
        <b/>
        <sz val="10"/>
        <rFont val="HGS明朝E"/>
        <family val="1"/>
        <charset val="128"/>
      </rPr>
      <t>　</t>
    </r>
    <r>
      <rPr>
        <b/>
        <sz val="10"/>
        <color rgb="FFE80838"/>
        <rFont val="Meiryo UI"/>
        <family val="3"/>
        <charset val="128"/>
      </rPr>
      <t>　　　　　　　　　　</t>
    </r>
    <r>
      <rPr>
        <b/>
        <sz val="10"/>
        <color theme="1"/>
        <rFont val="Meiryo UI"/>
        <family val="3"/>
        <charset val="128"/>
      </rPr>
      <t xml:space="preserve">　　　　　　　　・カフェ
・色いろ輪投げ
</t>
    </r>
    <rPh sb="25" eb="26">
      <t>いろ</t>
    </rPh>
    <rPh sb="28" eb="30">
      <t>わな</t>
    </rPh>
    <phoneticPr fontId="2" type="noConversion"/>
  </si>
  <si>
    <t>　　　　　　　　　　　　　　　
・カラオケ
・囲碁　　　　　　　　　　　　　・スポーツジェスチャ</t>
    <rPh sb="23" eb="25">
      <t>いご</t>
    </rPh>
    <phoneticPr fontId="2" type="noConversion"/>
  </si>
  <si>
    <t>　　　　　　　　　　　　　　　　　　　　　　　　　　　　　　</t>
    <phoneticPr fontId="2" type="noConversion"/>
  </si>
  <si>
    <t>　　　　　　　　　　　　　　　　　　　　　引っ張りこ</t>
    <rPh sb="21" eb="22">
      <t>ひ</t>
    </rPh>
    <rPh sb="23" eb="24">
      <t>ぱ</t>
    </rPh>
    <phoneticPr fontId="2" type="noConversion"/>
  </si>
  <si>
    <t xml:space="preserve">　　　　　　　　　　　　　　麻雀大竹・光岡　　　　　　引っ張りこ　　　　　　　　　　　　　       </t>
    <rPh sb="14" eb="16">
      <t>まーじゃん</t>
    </rPh>
    <rPh sb="27" eb="28">
      <t>ひ</t>
    </rPh>
    <rPh sb="29" eb="30">
      <t>ぱ</t>
    </rPh>
    <phoneticPr fontId="2" type="noConversion"/>
  </si>
  <si>
    <t>　　　　　　　　　　　　　　　　引っ張りこ</t>
    <rPh sb="16" eb="17">
      <t>ひ</t>
    </rPh>
    <rPh sb="18" eb="19">
      <t>ぱ</t>
    </rPh>
    <phoneticPr fontId="2" type="noConversion"/>
  </si>
  <si>
    <t>　　　　　　　　　　　　　ピアノ愛先生</t>
    <rPh sb="16" eb="19">
      <t>あいせんせい</t>
    </rPh>
    <phoneticPr fontId="2" type="noConversion"/>
  </si>
  <si>
    <t>　　　　　　　　　　　　大正琴アンサンブルソニック</t>
    <rPh sb="12" eb="14">
      <t>たいしょう</t>
    </rPh>
    <rPh sb="14" eb="15">
      <t>ごと</t>
    </rPh>
    <phoneticPr fontId="2" type="noConversion"/>
  </si>
  <si>
    <t>　　　　　　　　　　　　　三田図書館　　　　　　カフェ　　　　　　　</t>
    <rPh sb="13" eb="15">
      <t>みた</t>
    </rPh>
    <rPh sb="15" eb="18">
      <t>としょかん</t>
    </rPh>
    <phoneticPr fontId="2" type="noConversion"/>
  </si>
  <si>
    <t>　　　　　　　　　　　　囲碁　　　　　　　　　紙コップ積み</t>
    <rPh sb="12" eb="14">
      <t>いご</t>
    </rPh>
    <rPh sb="23" eb="24">
      <t>かみ</t>
    </rPh>
    <rPh sb="27" eb="28">
      <t>つ</t>
    </rPh>
    <phoneticPr fontId="2" type="noConversion"/>
  </si>
  <si>
    <t>　　　　　　　　　　　　　　　神経衰弱　　　　　　　　</t>
    <rPh sb="15" eb="19">
      <t>しんけいすいじゃく</t>
    </rPh>
    <phoneticPr fontId="2" type="noConversion"/>
  </si>
  <si>
    <t>　　　　　　　　　　　　神経衰弱</t>
    <rPh sb="12" eb="16">
      <t>しんけいすいじゃく</t>
    </rPh>
    <phoneticPr fontId="2" type="noConversion"/>
  </si>
  <si>
    <t>　　　　　　　　　　　　　　　　　ピアノ愛先生　　　　傾聴有坂</t>
    <rPh sb="20" eb="23">
      <t>あいせんせい</t>
    </rPh>
    <rPh sb="27" eb="29">
      <t>けいちょう</t>
    </rPh>
    <rPh sb="29" eb="31">
      <t>ありさか</t>
    </rPh>
    <phoneticPr fontId="2" type="noConversion"/>
  </si>
  <si>
    <t>　　　　　　　　　　　　清掃ゲーム　　　　　　　</t>
    <rPh sb="12" eb="14">
      <t>せいそう</t>
    </rPh>
    <phoneticPr fontId="2" type="noConversion"/>
  </si>
  <si>
    <t>懐かしの流行歌六本木じろう　　　　　　　</t>
    <rPh sb="0" eb="1">
      <t>なつ</t>
    </rPh>
    <rPh sb="4" eb="7">
      <t>りゅうこうか</t>
    </rPh>
    <rPh sb="7" eb="10">
      <t>ろっぽんぎ</t>
    </rPh>
    <phoneticPr fontId="2" type="noConversion"/>
  </si>
  <si>
    <r>
      <t>　　　　　　　　　　　　　　　　　　　スリッパとばし</t>
    </r>
    <r>
      <rPr>
        <sz val="10"/>
        <color theme="1"/>
        <rFont val="Meiryo UI"/>
        <family val="3"/>
        <charset val="128"/>
      </rPr>
      <t>　　　　　　　　　　　　　</t>
    </r>
    <phoneticPr fontId="2" type="noConversion"/>
  </si>
  <si>
    <t>　　　　　　　　　　　　　　五感遊び　　　　　　　書道</t>
    <rPh sb="14" eb="16">
      <t>ｺﾞｶﾝ</t>
    </rPh>
    <rPh sb="16" eb="17">
      <t>ｱｿ</t>
    </rPh>
    <rPh sb="25" eb="27">
      <t>しょどう</t>
    </rPh>
    <phoneticPr fontId="2" type="noConversion"/>
  </si>
  <si>
    <t>　　　　　　　　　　　　　雑貨屋コンサート　</t>
    <rPh sb="13" eb="16">
      <t>ざっかや</t>
    </rPh>
    <phoneticPr fontId="2" type="noConversion"/>
  </si>
  <si>
    <t>　　　　　　　　　　　　　　　　紅葉ドライブ</t>
    <rPh sb="16" eb="18">
      <t>こうよう</t>
    </rPh>
    <phoneticPr fontId="2" type="noConversion"/>
  </si>
  <si>
    <t>　　　　　　　　　　　　　紅葉ドライブ</t>
    <rPh sb="13" eb="15">
      <t>こうよう</t>
    </rPh>
    <phoneticPr fontId="2" type="noConversion"/>
  </si>
  <si>
    <t>　　　　　　　　　　　　紅葉ドライブ</t>
    <rPh sb="12" eb="14">
      <t>こうよう</t>
    </rPh>
    <phoneticPr fontId="2" type="noConversion"/>
  </si>
  <si>
    <t>　　　</t>
    <phoneticPr fontId="2" type="noConversion"/>
  </si>
  <si>
    <t>※　お楽しみ入浴は3日～8日です。</t>
    <rPh sb="3" eb="4">
      <t>たの</t>
    </rPh>
    <rPh sb="6" eb="8">
      <t>にゅうよく</t>
    </rPh>
    <rPh sb="10" eb="11">
      <t>ひ</t>
    </rPh>
    <rPh sb="13" eb="14">
      <t>ひ</t>
    </rPh>
    <phoneticPr fontId="2" type="noConversion"/>
  </si>
  <si>
    <r>
      <t>　　　　　　　　　　　　　　</t>
    </r>
    <r>
      <rPr>
        <b/>
        <sz val="10"/>
        <color theme="1"/>
        <rFont val="Meiryo UI"/>
        <family val="3"/>
        <charset val="128"/>
      </rPr>
      <t>ス</t>
    </r>
    <r>
      <rPr>
        <b/>
        <sz val="10"/>
        <color theme="1"/>
        <rFont val="HG丸ｺﾞｼｯｸM-PRO"/>
        <family val="3"/>
        <charset val="128"/>
      </rPr>
      <t>トラックアウト</t>
    </r>
    <phoneticPr fontId="2" type="noConversion"/>
  </si>
  <si>
    <t xml:space="preserve">
※　新年会準備は年末に予定しています。
※　20日～２２日はゆず湯です。</t>
    <rPh sb="3" eb="6">
      <t>しんねんかい</t>
    </rPh>
    <rPh sb="6" eb="8">
      <t>じゅんび</t>
    </rPh>
    <rPh sb="9" eb="11">
      <t>ねんまつ</t>
    </rPh>
    <rPh sb="12" eb="14">
      <t>よてい</t>
    </rPh>
    <rPh sb="25" eb="26">
      <t>ひ</t>
    </rPh>
    <rPh sb="29" eb="30">
      <t>ひ</t>
    </rPh>
    <rPh sb="33" eb="34">
      <t>ゆ</t>
    </rPh>
    <phoneticPr fontId="2" type="noConversion"/>
  </si>
  <si>
    <t>クリスマス会</t>
    <rPh sb="5" eb="6">
      <t>かい</t>
    </rPh>
    <phoneticPr fontId="2" type="noConversion"/>
  </si>
  <si>
    <t>年越し準備</t>
    <rPh sb="0" eb="2">
      <t>としこ</t>
    </rPh>
    <rPh sb="3" eb="5">
      <t>じゅんび</t>
    </rPh>
    <phoneticPr fontId="2" type="noConversion"/>
  </si>
  <si>
    <r>
      <t>今年一年を振り返りましょう　　　　　　　　　　　　　</t>
    </r>
    <r>
      <rPr>
        <b/>
        <sz val="11"/>
        <color theme="1"/>
        <rFont val="Meiryo UI"/>
        <family val="3"/>
        <charset val="128"/>
      </rPr>
      <t>平成30年写真スライドショー</t>
    </r>
    <rPh sb="0" eb="2">
      <t>ことし</t>
    </rPh>
    <rPh sb="2" eb="4">
      <t>いちねん</t>
    </rPh>
    <rPh sb="5" eb="6">
      <t>ふ</t>
    </rPh>
    <rPh sb="7" eb="8">
      <t>かえ</t>
    </rPh>
    <rPh sb="26" eb="28">
      <t>へいせい</t>
    </rPh>
    <rPh sb="30" eb="31">
      <t>ねん</t>
    </rPh>
    <rPh sb="31" eb="33">
      <t>しゃしん</t>
    </rPh>
    <phoneticPr fontId="2" type="noConversion"/>
  </si>
  <si>
    <t>お休み</t>
    <phoneticPr fontId="88"/>
  </si>
  <si>
    <r>
      <t xml:space="preserve">　　　　　　　　　　　
</t>
    </r>
    <r>
      <rPr>
        <b/>
        <sz val="12"/>
        <color theme="1"/>
        <rFont val="Meiryo UI"/>
        <family val="3"/>
        <charset val="128"/>
      </rPr>
      <t>　　　　　　　　　　風船バレー</t>
    </r>
    <rPh sb="22" eb="24">
      <t>ふうせん</t>
    </rPh>
    <phoneticPr fontId="2" type="noConversion"/>
  </si>
  <si>
    <r>
      <t>　　　　　　　　　　　　　　</t>
    </r>
    <r>
      <rPr>
        <b/>
        <sz val="11"/>
        <color rgb="FFFF0000"/>
        <rFont val="Meiryo UI"/>
        <family val="3"/>
        <charset val="128"/>
      </rPr>
      <t>デイカフェ</t>
    </r>
    <r>
      <rPr>
        <sz val="11"/>
        <color theme="1"/>
        <rFont val="Meiryo UI"/>
        <family val="3"/>
        <charset val="128"/>
      </rPr>
      <t>　</t>
    </r>
    <r>
      <rPr>
        <sz val="10"/>
        <color theme="1"/>
        <rFont val="Meiryo UI"/>
        <family val="3"/>
        <charset val="128"/>
      </rPr>
      <t>　　　　　　　　　</t>
    </r>
    <r>
      <rPr>
        <b/>
        <sz val="10"/>
        <color theme="1"/>
        <rFont val="Meiryo UI"/>
        <family val="3"/>
        <charset val="128"/>
      </rPr>
      <t>囲碁</t>
    </r>
    <rPh sb="29" eb="31">
      <t>ｲｺﾞ</t>
    </rPh>
    <phoneticPr fontId="2" type="noConversion"/>
  </si>
  <si>
    <t>　　　　　　　　　　　　　つけたり外したり　　　　　　　　　　　　　洗濯バサミゲーム</t>
    <rPh sb="17" eb="18">
      <t>はず</t>
    </rPh>
    <rPh sb="34" eb="36">
      <t>せんたく</t>
    </rPh>
    <phoneticPr fontId="2" type="noConversion"/>
  </si>
  <si>
    <r>
      <t xml:space="preserve">
AM調理レク下ごしらえ　　　　　　　　　　　　  </t>
    </r>
    <r>
      <rPr>
        <b/>
        <sz val="10"/>
        <color theme="1"/>
        <rFont val="Meiryo UI"/>
        <family val="3"/>
        <charset val="128"/>
      </rPr>
      <t>五感遊び</t>
    </r>
    <rPh sb="3" eb="5">
      <t>ちょうり</t>
    </rPh>
    <rPh sb="7" eb="8">
      <t>した</t>
    </rPh>
    <rPh sb="26" eb="29">
      <t>ごかんあそ</t>
    </rPh>
    <phoneticPr fontId="2" type="noConversion"/>
  </si>
  <si>
    <r>
      <rPr>
        <b/>
        <sz val="10"/>
        <color theme="1"/>
        <rFont val="Meiryo UI"/>
        <family val="3"/>
        <charset val="128"/>
      </rPr>
      <t>麻雀　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F0"/>
        <rFont val="Meiryo UI"/>
        <family val="3"/>
        <charset val="128"/>
      </rPr>
      <t>創作活動</t>
    </r>
    <rPh sb="0" eb="2">
      <t>まーじゃん</t>
    </rPh>
    <rPh sb="4" eb="8">
      <t>そうさくかつどう</t>
    </rPh>
    <phoneticPr fontId="2" type="noConversion"/>
  </si>
  <si>
    <r>
      <t xml:space="preserve">
　　　　　　　　　　　　　　</t>
    </r>
    <r>
      <rPr>
        <sz val="10"/>
        <color rgb="FF00B0F0"/>
        <rFont val="Meiryo UI"/>
        <family val="3"/>
        <charset val="128"/>
      </rPr>
      <t>創作活動</t>
    </r>
    <rPh sb="15" eb="19">
      <t>そうさくかつどう</t>
    </rPh>
    <phoneticPr fontId="2" type="noConversion"/>
  </si>
  <si>
    <r>
      <t>　　　　　　　　　　　　　　</t>
    </r>
    <r>
      <rPr>
        <sz val="10"/>
        <color rgb="FFFF0000"/>
        <rFont val="Meiryo UI"/>
        <family val="3"/>
        <charset val="128"/>
      </rPr>
      <t>調理レク</t>
    </r>
    <r>
      <rPr>
        <sz val="10"/>
        <color theme="1"/>
        <rFont val="Meiryo UI"/>
        <family val="3"/>
        <charset val="128"/>
      </rPr>
      <t xml:space="preserve">　　
</t>
    </r>
    <r>
      <rPr>
        <sz val="10"/>
        <color rgb="FF00B0F0"/>
        <rFont val="Meiryo UI"/>
        <family val="3"/>
        <charset val="128"/>
      </rPr>
      <t>創作活動　　</t>
    </r>
    <r>
      <rPr>
        <sz val="10"/>
        <color theme="1"/>
        <rFont val="Meiryo UI"/>
        <family val="3"/>
        <charset val="128"/>
      </rPr>
      <t>　　　　　</t>
    </r>
    <rPh sb="14" eb="16">
      <t>ちょうり</t>
    </rPh>
    <rPh sb="21" eb="25">
      <t>そうさくかつどう</t>
    </rPh>
    <phoneticPr fontId="2" type="noConversion"/>
  </si>
  <si>
    <r>
      <t xml:space="preserve">
</t>
    </r>
    <r>
      <rPr>
        <sz val="10"/>
        <color rgb="FF00B0F0"/>
        <rFont val="Meiryo UI"/>
        <family val="3"/>
        <charset val="128"/>
      </rPr>
      <t>創作活動</t>
    </r>
    <rPh sb="1" eb="5">
      <t>そうさくかつどう</t>
    </rPh>
    <phoneticPr fontId="2" type="noConversion"/>
  </si>
  <si>
    <t>音楽ボラ　　　　　　　　　　　　　　　　　　　　　　　　としこ＆みちこの世界　</t>
    <rPh sb="0" eb="2">
      <t>おんがく</t>
    </rPh>
    <rPh sb="36" eb="38">
      <t>せかい</t>
    </rPh>
    <phoneticPr fontId="2" type="noConversion"/>
  </si>
  <si>
    <t>音楽ボラ　　　　　　　　　　　　　　　はつらつコンサート　　　　　　　</t>
    <rPh sb="0" eb="2">
      <t>おんがく</t>
    </rPh>
    <phoneticPr fontId="2" type="noConversion"/>
  </si>
  <si>
    <t>音楽ボラ　　　　　　　　　　　　　　ピアノ愛</t>
    <rPh sb="21" eb="22">
      <t>ｱｲ</t>
    </rPh>
    <phoneticPr fontId="2" type="noConversion"/>
  </si>
  <si>
    <t>　　　　　　　　　　　　　　　　音楽ボラ　　　　　　　　　　　　　　  ピアノ愛　　　　　　　　</t>
    <rPh sb="39" eb="40">
      <t>ｱｲ</t>
    </rPh>
    <phoneticPr fontId="2" type="noConversion"/>
  </si>
  <si>
    <t>師走</t>
    <rPh sb="0" eb="2">
      <t>シワス</t>
    </rPh>
    <phoneticPr fontId="88"/>
  </si>
  <si>
    <t>音楽ボラ　　　　　　　　　　　　懐かしの流行歌　　　　</t>
    <rPh sb="0" eb="2">
      <t>おんがく</t>
    </rPh>
    <rPh sb="16" eb="17">
      <t>なつ</t>
    </rPh>
    <rPh sb="20" eb="23">
      <t>りゅうこうか</t>
    </rPh>
    <phoneticPr fontId="2" type="noConversion"/>
  </si>
  <si>
    <t>年末ジャンボ！ビンゴ　歌い納めカラオケ大会</t>
    <rPh sb="0" eb="2">
      <t>ネンマツ</t>
    </rPh>
    <rPh sb="11" eb="12">
      <t>ウタ</t>
    </rPh>
    <rPh sb="13" eb="14">
      <t>オサ</t>
    </rPh>
    <rPh sb="19" eb="21">
      <t>タイカイ</t>
    </rPh>
    <phoneticPr fontId="88"/>
  </si>
  <si>
    <t>紙コップうちわ落とし</t>
    <rPh sb="0" eb="1">
      <t>カミ</t>
    </rPh>
    <rPh sb="7" eb="8">
      <t>オ</t>
    </rPh>
    <phoneticPr fontId="88"/>
  </si>
  <si>
    <t>懐かしの流行歌</t>
    <rPh sb="0" eb="1">
      <t>ナツ</t>
    </rPh>
    <rPh sb="4" eb="7">
      <t>リュウコウカ</t>
    </rPh>
    <phoneticPr fontId="88"/>
  </si>
  <si>
    <t>としこ＆みちこの世界</t>
    <rPh sb="8" eb="10">
      <t>セカイ</t>
    </rPh>
    <phoneticPr fontId="88"/>
  </si>
  <si>
    <t>ピアノ愛先生</t>
    <rPh sb="3" eb="6">
      <t>アイセンセイ</t>
    </rPh>
    <phoneticPr fontId="88"/>
  </si>
  <si>
    <t>お正月クイズ</t>
    <rPh sb="1" eb="3">
      <t>ショウガツ</t>
    </rPh>
    <phoneticPr fontId="88"/>
  </si>
  <si>
    <t>お正月遊び</t>
    <rPh sb="1" eb="3">
      <t>ショウガツ</t>
    </rPh>
    <rPh sb="3" eb="4">
      <t>アソ</t>
    </rPh>
    <phoneticPr fontId="88"/>
  </si>
  <si>
    <t>新年会</t>
    <rPh sb="0" eb="3">
      <t>しんねんかい</t>
    </rPh>
    <phoneticPr fontId="2" type="noConversion"/>
  </si>
  <si>
    <t>五感遊び　　　　　　　　　　　　　　　　　　　　　　　
　　　　　　　　　　　　　　　　　　　　　　　　　　　　　　　　　　　　　　　　　　　かるた作り</t>
    <rPh sb="0" eb="3">
      <t>ゴカンアソ</t>
    </rPh>
    <rPh sb="74" eb="75">
      <t>ツク</t>
    </rPh>
    <phoneticPr fontId="88"/>
  </si>
  <si>
    <t>麻雀        
　　　　　　　　　　　　　　　　　　　かるた作り</t>
    <rPh sb="0" eb="2">
      <t>ﾏｰｼﾞｬﾝ</t>
    </rPh>
    <rPh sb="33" eb="34">
      <t>ﾂｸ</t>
    </rPh>
    <phoneticPr fontId="2" type="noConversion"/>
  </si>
  <si>
    <t>　　　　　　　　　　　　　　　　　　　　　　　　　　　　　かるた作り</t>
    <rPh sb="32" eb="33">
      <t>ツク</t>
    </rPh>
    <phoneticPr fontId="88"/>
  </si>
  <si>
    <t>書道
囲碁
かるた作り</t>
    <rPh sb="0" eb="2">
      <t>ショドウ</t>
    </rPh>
    <rPh sb="3" eb="5">
      <t>イゴ</t>
    </rPh>
    <rPh sb="9" eb="10">
      <t>ツク</t>
    </rPh>
    <phoneticPr fontId="88"/>
  </si>
  <si>
    <t>書道
フラワーアレンジメント　　　　　　　　　　　　</t>
    <rPh sb="0" eb="2">
      <t>ｼｮﾄﾞｳ</t>
    </rPh>
    <phoneticPr fontId="2" type="noConversion"/>
  </si>
  <si>
    <t>相撲さくら場所</t>
    <rPh sb="0" eb="2">
      <t>スモウ</t>
    </rPh>
    <rPh sb="5" eb="7">
      <t>バショ</t>
    </rPh>
    <phoneticPr fontId="88"/>
  </si>
  <si>
    <r>
      <rPr>
        <b/>
        <sz val="22"/>
        <color theme="0"/>
        <rFont val="Meiryo UI"/>
        <family val="3"/>
        <charset val="128"/>
      </rPr>
      <t>1/14（月）成人の日</t>
    </r>
    <r>
      <rPr>
        <sz val="22"/>
        <color theme="0"/>
        <rFont val="Meiryo UI"/>
        <family val="3"/>
        <charset val="128"/>
      </rPr>
      <t>は営業しております。　　　　      　　　　　　　　　　　　　　　　お楽しみ入浴は７日～１２日です。</t>
    </r>
    <rPh sb="5" eb="6">
      <t>げつ</t>
    </rPh>
    <rPh sb="7" eb="9">
      <t>せいじん</t>
    </rPh>
    <rPh sb="10" eb="11">
      <t>ひ</t>
    </rPh>
    <rPh sb="12" eb="14">
      <t>えいぎょう</t>
    </rPh>
    <rPh sb="48" eb="49">
      <t>たの</t>
    </rPh>
    <rPh sb="51" eb="53">
      <t>にゅうよく</t>
    </rPh>
    <rPh sb="55" eb="56">
      <t>にち</t>
    </rPh>
    <rPh sb="59" eb="60">
      <t>にち</t>
    </rPh>
    <phoneticPr fontId="2" type="noConversion"/>
  </si>
  <si>
    <t>　カフェ　　　　　　　　　　　　　　　　　　　　　　　　　　壁画だるま作り</t>
    <rPh sb="30" eb="32">
      <t>ヘキガ</t>
    </rPh>
    <rPh sb="35" eb="36">
      <t>ヅク</t>
    </rPh>
    <phoneticPr fontId="88"/>
  </si>
  <si>
    <t>壁画だるま作り</t>
    <rPh sb="0" eb="2">
      <t>ヘキガ</t>
    </rPh>
    <rPh sb="3" eb="4">
      <t>ツク</t>
    </rPh>
    <phoneticPr fontId="88"/>
  </si>
  <si>
    <t>かるた大会</t>
    <phoneticPr fontId="88"/>
  </si>
  <si>
    <t>新春歌い初め　　　　　　　カラオケ大会</t>
    <rPh sb="0" eb="2">
      <t>シンシュン</t>
    </rPh>
    <rPh sb="2" eb="3">
      <t>ウタ</t>
    </rPh>
    <rPh sb="4" eb="5">
      <t>ゾ</t>
    </rPh>
    <rPh sb="17" eb="19">
      <t>タイカイ</t>
    </rPh>
    <phoneticPr fontId="88"/>
  </si>
  <si>
    <r>
      <t>　　　　　　　　　</t>
    </r>
    <r>
      <rPr>
        <b/>
        <sz val="11"/>
        <color theme="1"/>
        <rFont val="Meiryo UI"/>
        <family val="3"/>
        <charset val="128"/>
      </rPr>
      <t>投げ福笑い</t>
    </r>
    <rPh sb="9" eb="10">
      <t>ナ</t>
    </rPh>
    <rPh sb="11" eb="12">
      <t>フク</t>
    </rPh>
    <rPh sb="12" eb="13">
      <t>ワラ</t>
    </rPh>
    <phoneticPr fontId="88"/>
  </si>
  <si>
    <t>いきいきリズム体操デー</t>
    <rPh sb="7" eb="9">
      <t>タイソウ</t>
    </rPh>
    <phoneticPr fontId="88"/>
  </si>
  <si>
    <t>引っ張りティッシュ</t>
    <rPh sb="0" eb="1">
      <t>ヒ</t>
    </rPh>
    <rPh sb="2" eb="3">
      <t>パ</t>
    </rPh>
    <phoneticPr fontId="88"/>
  </si>
  <si>
    <t>キャップタワー</t>
    <phoneticPr fontId="88"/>
  </si>
  <si>
    <t>フラダンス</t>
    <phoneticPr fontId="88"/>
  </si>
  <si>
    <t>グルグルポン</t>
    <phoneticPr fontId="88"/>
  </si>
  <si>
    <t>ピンポン玉入れ</t>
    <rPh sb="4" eb="5">
      <t>タマ</t>
    </rPh>
    <rPh sb="5" eb="6">
      <t>イ</t>
    </rPh>
    <phoneticPr fontId="88"/>
  </si>
  <si>
    <t>はつらつコンサート　</t>
    <phoneticPr fontId="2" type="noConversion"/>
  </si>
  <si>
    <t>イントロドン</t>
    <phoneticPr fontId="88"/>
  </si>
  <si>
    <t>雑貨屋コンサート</t>
    <rPh sb="0" eb="3">
      <t>ザッカヤ</t>
    </rPh>
    <phoneticPr fontId="88"/>
  </si>
  <si>
    <t>ネズミ追い出しゲーム</t>
    <rPh sb="3" eb="4">
      <t>オ</t>
    </rPh>
    <rPh sb="5" eb="6">
      <t>ダ</t>
    </rPh>
    <phoneticPr fontId="88"/>
  </si>
  <si>
    <t>フラワーアレンジメント　</t>
    <phoneticPr fontId="88"/>
  </si>
  <si>
    <t>2月11日（月）振替休日は営業しております。
お楽しみ入浴は4日～9日です。</t>
    <rPh sb="1" eb="2">
      <t>ｶﾞﾂ</t>
    </rPh>
    <rPh sb="4" eb="5">
      <t>ﾆﾁ</t>
    </rPh>
    <rPh sb="6" eb="7">
      <t>ｹﾞﾂ</t>
    </rPh>
    <rPh sb="8" eb="10">
      <t>ﾌﾘｶｴ</t>
    </rPh>
    <rPh sb="10" eb="12">
      <t>ｷｭｳｼﾞﾂ</t>
    </rPh>
    <rPh sb="13" eb="15">
      <t>ｴｲｷﾞｮｳ</t>
    </rPh>
    <rPh sb="24" eb="25">
      <t>たの</t>
    </rPh>
    <rPh sb="27" eb="29">
      <t>にゅうよく</t>
    </rPh>
    <rPh sb="31" eb="32">
      <t>ひ</t>
    </rPh>
    <rPh sb="34" eb="35">
      <t>ひ</t>
    </rPh>
    <phoneticPr fontId="2" type="noConversion"/>
  </si>
  <si>
    <t>調理レク　
としこ＆みちこ</t>
    <rPh sb="0" eb="2">
      <t>チョウリ</t>
    </rPh>
    <phoneticPr fontId="88"/>
  </si>
  <si>
    <t>五感遊び　
カフェ</t>
    <rPh sb="0" eb="2">
      <t>ゴカン</t>
    </rPh>
    <rPh sb="2" eb="3">
      <t>アソ</t>
    </rPh>
    <phoneticPr fontId="88"/>
  </si>
  <si>
    <t>箱の中身は？</t>
    <rPh sb="0" eb="1">
      <t>ハコ</t>
    </rPh>
    <rPh sb="2" eb="4">
      <t>ナカミ</t>
    </rPh>
    <phoneticPr fontId="88"/>
  </si>
  <si>
    <r>
      <rPr>
        <b/>
        <sz val="11"/>
        <color rgb="FFFF0000"/>
        <rFont val="Meiryo UI"/>
        <family val="3"/>
        <charset val="128"/>
      </rPr>
      <t>節分行事</t>
    </r>
    <r>
      <rPr>
        <b/>
        <sz val="11"/>
        <rFont val="Meiryo UI"/>
        <family val="3"/>
        <charset val="128"/>
      </rPr>
      <t xml:space="preserve">
麻雀</t>
    </r>
    <rPh sb="0" eb="2">
      <t>セツブン</t>
    </rPh>
    <rPh sb="2" eb="3">
      <t>ギョウ</t>
    </rPh>
    <rPh sb="3" eb="5">
      <t>マージャン</t>
    </rPh>
    <phoneticPr fontId="88"/>
  </si>
  <si>
    <r>
      <t>バレンタイン　　　　　　どら焼き作り　　　　　　　</t>
    </r>
    <r>
      <rPr>
        <b/>
        <sz val="11"/>
        <rFont val="Meiryo UI"/>
        <family val="3"/>
        <charset val="128"/>
      </rPr>
      <t>囲碁</t>
    </r>
    <rPh sb="14" eb="15">
      <t>ヤ</t>
    </rPh>
    <rPh sb="16" eb="17">
      <t>ヅク</t>
    </rPh>
    <rPh sb="25" eb="27">
      <t>イゴ</t>
    </rPh>
    <phoneticPr fontId="88"/>
  </si>
  <si>
    <t>さくら飾りづくり　　　　　アロママッサージ</t>
    <rPh sb="3" eb="4">
      <t>カザ</t>
    </rPh>
    <phoneticPr fontId="88"/>
  </si>
  <si>
    <t>ストラックアウト   　   麻雀</t>
    <rPh sb="15" eb="17">
      <t>マージャン</t>
    </rPh>
    <phoneticPr fontId="88"/>
  </si>
  <si>
    <t>ストラックアウト</t>
    <phoneticPr fontId="88"/>
  </si>
  <si>
    <t>大正琴</t>
    <rPh sb="0" eb="3">
      <t>タイショウゴト</t>
    </rPh>
    <phoneticPr fontId="88"/>
  </si>
  <si>
    <t>五感あそび　　　　　　　　　　　制作：桜の木づくり</t>
    <rPh sb="0" eb="2">
      <t>ゴカン</t>
    </rPh>
    <rPh sb="16" eb="18">
      <t>セイサク</t>
    </rPh>
    <rPh sb="19" eb="20">
      <t>サクラ</t>
    </rPh>
    <rPh sb="21" eb="22">
      <t>キ</t>
    </rPh>
    <phoneticPr fontId="88"/>
  </si>
  <si>
    <t>ドミノ倒し</t>
    <rPh sb="3" eb="4">
      <t>ダオ</t>
    </rPh>
    <phoneticPr fontId="88"/>
  </si>
  <si>
    <r>
      <rPr>
        <b/>
        <sz val="11"/>
        <color theme="1"/>
        <rFont val="Meiryo UI"/>
        <family val="3"/>
        <charset val="128"/>
      </rPr>
      <t>アロママッサージ</t>
    </r>
    <r>
      <rPr>
        <sz val="11"/>
        <color theme="1"/>
        <rFont val="Meiryo UI"/>
        <family val="3"/>
        <charset val="128"/>
      </rPr>
      <t>　　　　　　　グルグルポン</t>
    </r>
    <phoneticPr fontId="88"/>
  </si>
  <si>
    <r>
      <rPr>
        <b/>
        <sz val="10"/>
        <color theme="1"/>
        <rFont val="Meiryo UI"/>
        <family val="3"/>
        <charset val="128"/>
      </rPr>
      <t>音楽ボラ</t>
    </r>
    <r>
      <rPr>
        <sz val="10"/>
        <color theme="1"/>
        <rFont val="Meiryo UI"/>
        <family val="3"/>
        <charset val="128"/>
      </rPr>
      <t>　　　　　　　　　　　　</t>
    </r>
    <r>
      <rPr>
        <b/>
        <sz val="10"/>
        <color theme="1"/>
        <rFont val="Meiryo UI"/>
        <family val="3"/>
        <charset val="128"/>
      </rPr>
      <t>懐かしの流行歌　　</t>
    </r>
    <r>
      <rPr>
        <sz val="10"/>
        <color theme="1"/>
        <rFont val="Meiryo UI"/>
        <family val="3"/>
        <charset val="128"/>
      </rPr>
      <t>　　</t>
    </r>
    <rPh sb="0" eb="2">
      <t>おんがく</t>
    </rPh>
    <rPh sb="16" eb="17">
      <t>なつ</t>
    </rPh>
    <rPh sb="20" eb="23">
      <t>りゅうこうか</t>
    </rPh>
    <phoneticPr fontId="2" type="noConversion"/>
  </si>
  <si>
    <t>カラオケ大会</t>
    <rPh sb="4" eb="6">
      <t>タイカイ</t>
    </rPh>
    <phoneticPr fontId="88"/>
  </si>
  <si>
    <t>お花見ドライブ</t>
    <rPh sb="1" eb="3">
      <t>ハナミ</t>
    </rPh>
    <phoneticPr fontId="88"/>
  </si>
  <si>
    <t>テーブルホッケー</t>
    <phoneticPr fontId="88"/>
  </si>
  <si>
    <t>パターゴルフ</t>
    <phoneticPr fontId="88"/>
  </si>
  <si>
    <t>フラワーアレンジメント</t>
    <phoneticPr fontId="88"/>
  </si>
  <si>
    <t>指リハ：洗濯ばさみゲーム</t>
    <rPh sb="0" eb="1">
      <t>ユビ</t>
    </rPh>
    <rPh sb="4" eb="6">
      <t>センタク</t>
    </rPh>
    <phoneticPr fontId="88"/>
  </si>
  <si>
    <t>足リハ　　　　　　　　　ふみふみ玉飛ばし</t>
    <rPh sb="0" eb="1">
      <t>アシ</t>
    </rPh>
    <rPh sb="16" eb="17">
      <t>タマ</t>
    </rPh>
    <rPh sb="17" eb="18">
      <t>ト</t>
    </rPh>
    <phoneticPr fontId="88"/>
  </si>
  <si>
    <r>
      <rPr>
        <b/>
        <sz val="16"/>
        <color rgb="FFFF0000"/>
        <rFont val="Meiryo UI"/>
        <family val="3"/>
        <charset val="128"/>
      </rPr>
      <t>３月２１日（水）春分の日</t>
    </r>
    <r>
      <rPr>
        <sz val="16"/>
        <color rgb="FFFF0000"/>
        <rFont val="Meiryo UI"/>
        <family val="3"/>
        <charset val="128"/>
      </rPr>
      <t>営業しています。　　　　　　　　　　　　　　　　　　　　　　　　お楽しみ入浴は３月４日（月）～９日（土）です。</t>
    </r>
    <rPh sb="6" eb="7">
      <t>すい</t>
    </rPh>
    <rPh sb="8" eb="10">
      <t>しゅんぶん</t>
    </rPh>
    <rPh sb="11" eb="12">
      <t>ひ</t>
    </rPh>
    <rPh sb="12" eb="14">
      <t>ｴｲｷﾞｮｳ</t>
    </rPh>
    <rPh sb="45" eb="46">
      <t>たの</t>
    </rPh>
    <rPh sb="48" eb="50">
      <t>にゅうよく</t>
    </rPh>
    <rPh sb="52" eb="53">
      <t>がつ</t>
    </rPh>
    <rPh sb="54" eb="55">
      <t>にち</t>
    </rPh>
    <rPh sb="56" eb="57">
      <t>げつ</t>
    </rPh>
    <rPh sb="60" eb="61">
      <t>にち</t>
    </rPh>
    <rPh sb="62" eb="63">
      <t>ど</t>
    </rPh>
    <phoneticPr fontId="2" type="noConversion"/>
  </si>
  <si>
    <t>カフェ　　　　　      　　　　囲碁　　　　　　　　　　　　　　　　　　　制作：桜の木づくり</t>
    <rPh sb="18" eb="20">
      <t>イゴ</t>
    </rPh>
    <rPh sb="39" eb="41">
      <t>セイサク</t>
    </rPh>
    <rPh sb="42" eb="43">
      <t>サクラ</t>
    </rPh>
    <rPh sb="44" eb="45">
      <t>キ</t>
    </rPh>
    <phoneticPr fontId="8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</si>
</sst>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dd"/>
  </numFmts>
  <fonts count="106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Arial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Arial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Arial"/>
      <family val="2"/>
      <scheme val="major"/>
    </font>
    <font>
      <sz val="11"/>
      <name val="Trebuchet MS"/>
      <family val="2"/>
      <scheme val="minor"/>
    </font>
    <font>
      <sz val="11"/>
      <color theme="1"/>
      <name val="Arial"/>
      <family val="2"/>
      <scheme val="major"/>
    </font>
    <font>
      <sz val="11"/>
      <color indexed="63"/>
      <name val="Trebuchet MS"/>
      <family val="2"/>
      <scheme val="minor"/>
    </font>
    <font>
      <sz val="11"/>
      <name val="Meiryo UI"/>
      <family val="3"/>
      <charset val="128"/>
    </font>
    <font>
      <b/>
      <sz val="28"/>
      <color theme="0"/>
      <name val="Meiryo UI"/>
      <family val="3"/>
      <charset val="128"/>
    </font>
    <font>
      <sz val="36"/>
      <color theme="4" tint="-0.24994659260841701"/>
      <name val="Meiryo UI"/>
      <family val="3"/>
      <charset val="128"/>
    </font>
    <font>
      <sz val="10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0"/>
      <color rgb="FF00B0F0"/>
      <name val="Meiryo UI"/>
      <family val="3"/>
      <charset val="128"/>
    </font>
    <font>
      <b/>
      <sz val="20"/>
      <color rgb="FFFF0000"/>
      <name val="Meiryo UI"/>
      <family val="3"/>
      <charset val="128"/>
    </font>
    <font>
      <b/>
      <sz val="1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0"/>
      <color rgb="FFE80838"/>
      <name val="Meiryo UI"/>
      <family val="3"/>
      <charset val="128"/>
    </font>
    <font>
      <b/>
      <sz val="11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6"/>
      <color rgb="FF0070C0"/>
      <name val="Meiryo UI"/>
      <family val="3"/>
      <charset val="128"/>
    </font>
    <font>
      <b/>
      <sz val="10"/>
      <color rgb="FF0070C0"/>
      <name val="Meiryo UI"/>
      <family val="3"/>
      <charset val="128"/>
    </font>
    <font>
      <b/>
      <sz val="10"/>
      <color rgb="FF002060"/>
      <name val="Meiryo UI"/>
      <family val="3"/>
      <charset val="128"/>
    </font>
    <font>
      <b/>
      <sz val="28"/>
      <color theme="1"/>
      <name val="Meiryo UI"/>
      <family val="3"/>
      <charset val="128"/>
    </font>
    <font>
      <sz val="36"/>
      <color theme="7" tint="-0.499984740745262"/>
      <name val="Meiryo UI"/>
      <family val="3"/>
      <charset val="128"/>
    </font>
    <font>
      <sz val="18"/>
      <name val="Meiryo UI"/>
      <family val="3"/>
      <charset val="128"/>
    </font>
    <font>
      <b/>
      <sz val="10"/>
      <color theme="8"/>
      <name val="Meiryo UI"/>
      <family val="3"/>
      <charset val="128"/>
    </font>
    <font>
      <b/>
      <sz val="10"/>
      <name val="HGS明朝E"/>
      <family val="1"/>
      <charset val="128"/>
    </font>
    <font>
      <b/>
      <sz val="10"/>
      <name val="HG明朝E"/>
      <family val="1"/>
      <charset val="128"/>
    </font>
    <font>
      <b/>
      <sz val="10"/>
      <color rgb="FFE80838"/>
      <name val="HG明朝E"/>
      <family val="1"/>
      <charset val="128"/>
    </font>
    <font>
      <b/>
      <sz val="10"/>
      <color rgb="FF002060"/>
      <name val="HG明朝E"/>
      <family val="1"/>
      <charset val="128"/>
    </font>
    <font>
      <sz val="11"/>
      <color rgb="FFFF0000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28"/>
      <name val="Meiryo UI"/>
      <family val="3"/>
      <charset val="128"/>
    </font>
    <font>
      <sz val="36"/>
      <color theme="3" tint="0.59999389629810485"/>
      <name val="Meiryo UI"/>
      <family val="3"/>
      <charset val="128"/>
    </font>
    <font>
      <sz val="20"/>
      <name val="Meiryo UI"/>
      <family val="3"/>
      <charset val="128"/>
    </font>
    <font>
      <sz val="16"/>
      <color rgb="FFFF0000"/>
      <name val="Meiryo UI"/>
      <family val="3"/>
      <charset val="128"/>
    </font>
    <font>
      <sz val="11"/>
      <color rgb="FFFFFF00"/>
      <name val="Meiryo UI"/>
      <family val="3"/>
      <charset val="128"/>
    </font>
    <font>
      <b/>
      <sz val="11"/>
      <color theme="2"/>
      <name val="Meiryo UI"/>
      <family val="3"/>
      <charset val="128"/>
    </font>
    <font>
      <sz val="16"/>
      <color rgb="FF0070C0"/>
      <name val="Meiryo UI"/>
      <family val="3"/>
      <charset val="128"/>
    </font>
    <font>
      <b/>
      <sz val="11"/>
      <color rgb="FF002060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1"/>
      <color rgb="FFFFFF00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0"/>
      <color rgb="FFFFFF00"/>
      <name val="Meiryo UI"/>
      <family val="3"/>
      <charset val="128"/>
    </font>
    <font>
      <b/>
      <sz val="10"/>
      <color rgb="FFFFFF00"/>
      <name val="Meiryo UI"/>
      <family val="3"/>
      <charset val="128"/>
    </font>
    <font>
      <sz val="8"/>
      <color theme="1"/>
      <name val="Meiryo UI"/>
      <family val="3"/>
      <charset val="128"/>
    </font>
    <font>
      <b/>
      <sz val="10"/>
      <color rgb="FFC00000"/>
      <name val="Meiryo UI"/>
      <family val="3"/>
      <charset val="128"/>
    </font>
    <font>
      <b/>
      <sz val="11"/>
      <color rgb="FFC00000"/>
      <name val="Meiryo UI"/>
      <family val="3"/>
      <charset val="128"/>
    </font>
    <font>
      <sz val="10"/>
      <color rgb="FFC00000"/>
      <name val="Meiryo UI"/>
      <family val="3"/>
      <charset val="128"/>
    </font>
    <font>
      <sz val="8"/>
      <name val="Meiryo UI"/>
      <family val="3"/>
      <charset val="128"/>
    </font>
    <font>
      <sz val="10"/>
      <color theme="7" tint="-0.499984740745262"/>
      <name val="Meiryo UI"/>
      <family val="3"/>
      <charset val="128"/>
    </font>
    <font>
      <sz val="10"/>
      <color theme="4" tint="0.59999389629810485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10"/>
      <color theme="7" tint="-0.499984740745262"/>
      <name val="Meiryo UI"/>
      <family val="3"/>
      <charset val="128"/>
    </font>
    <font>
      <b/>
      <sz val="11"/>
      <color theme="8" tint="-0.499984740745262"/>
      <name val="Meiryo UI"/>
      <family val="3"/>
      <charset val="128"/>
    </font>
    <font>
      <sz val="11"/>
      <color theme="8" tint="-0.499984740745262"/>
      <name val="Meiryo UI"/>
      <family val="3"/>
      <charset val="128"/>
    </font>
    <font>
      <b/>
      <sz val="10"/>
      <color theme="8" tint="-0.499984740745262"/>
      <name val="Meiryo UI"/>
      <family val="3"/>
      <charset val="128"/>
    </font>
    <font>
      <b/>
      <i/>
      <sz val="11"/>
      <name val="Meiryo UI"/>
      <family val="3"/>
      <charset val="128"/>
    </font>
    <font>
      <sz val="16"/>
      <name val="Meiryo UI"/>
      <family val="3"/>
      <charset val="128"/>
    </font>
    <font>
      <sz val="36"/>
      <color theme="7" tint="-0.249977111117893"/>
      <name val="Meiryo UI"/>
      <family val="3"/>
      <charset val="128"/>
    </font>
    <font>
      <sz val="11"/>
      <color theme="7" tint="-0.249977111117893"/>
      <name val="Meiryo UI"/>
      <family val="3"/>
      <charset val="128"/>
    </font>
    <font>
      <sz val="16"/>
      <color theme="1" tint="4.9989318521683403E-2"/>
      <name val="Meiryo UI"/>
      <family val="3"/>
      <charset val="128"/>
    </font>
    <font>
      <sz val="10"/>
      <color theme="8" tint="-0.499984740745262"/>
      <name val="Meiryo UI"/>
      <family val="3"/>
      <charset val="128"/>
    </font>
    <font>
      <b/>
      <sz val="14"/>
      <color rgb="FF002060"/>
      <name val="Meiryo UI"/>
      <family val="3"/>
      <charset val="128"/>
    </font>
    <font>
      <sz val="12"/>
      <color rgb="FFFF0000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9"/>
      <color theme="1"/>
      <name val="Meiryo UI"/>
      <family val="3"/>
      <charset val="128"/>
    </font>
    <font>
      <sz val="36"/>
      <color theme="2" tint="-0.89999084444715716"/>
      <name val="Meiryo UI"/>
      <family val="3"/>
      <charset val="128"/>
    </font>
    <font>
      <sz val="28"/>
      <color theme="1" tint="4.9989318521683403E-2"/>
      <name val="Meiryo UI"/>
      <family val="3"/>
      <charset val="128"/>
    </font>
    <font>
      <b/>
      <sz val="16"/>
      <name val="Meiryo UI"/>
      <family val="3"/>
      <charset val="128"/>
    </font>
    <font>
      <sz val="28"/>
      <color theme="4" tint="-0.24994659260841701"/>
      <name val="Meiryo UI"/>
      <family val="3"/>
      <charset val="128"/>
    </font>
    <font>
      <sz val="11"/>
      <color rgb="FFC00000"/>
      <name val="Meiryo UI"/>
      <family val="3"/>
      <charset val="128"/>
    </font>
    <font>
      <b/>
      <sz val="20"/>
      <color theme="8"/>
      <name val="Meiryo UI"/>
      <family val="3"/>
      <charset val="128"/>
    </font>
    <font>
      <b/>
      <sz val="9"/>
      <color theme="8"/>
      <name val="HGS明朝E"/>
      <family val="1"/>
      <charset val="128"/>
    </font>
    <font>
      <b/>
      <sz val="9"/>
      <color theme="1"/>
      <name val="Meiryo UI"/>
      <family val="3"/>
      <charset val="128"/>
    </font>
    <font>
      <b/>
      <sz val="9"/>
      <color rgb="FF00206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14"/>
      <color rgb="FFC00000"/>
      <name val="Meiryo UI"/>
      <family val="3"/>
      <charset val="128"/>
    </font>
    <font>
      <sz val="6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u/>
      <sz val="8"/>
      <color rgb="FF001BA0"/>
      <name val="Arial"/>
      <family val="2"/>
    </font>
    <font>
      <b/>
      <sz val="12"/>
      <color theme="1"/>
      <name val="Meiryo UI"/>
      <family val="3"/>
      <charset val="128"/>
    </font>
    <font>
      <b/>
      <sz val="14"/>
      <color theme="0" tint="-0.34998626667073579"/>
      <name val="Meiryo UI"/>
      <family val="3"/>
      <charset val="128"/>
    </font>
    <font>
      <sz val="10"/>
      <color rgb="FF00B0F0"/>
      <name val="Meiryo UI"/>
      <family val="3"/>
      <charset val="128"/>
    </font>
    <font>
      <sz val="16"/>
      <color theme="0" tint="-0.14999847407452621"/>
      <name val="Meiryo UI"/>
      <family val="3"/>
      <charset val="128"/>
    </font>
    <font>
      <b/>
      <sz val="14"/>
      <color theme="0" tint="-0.249977111117893"/>
      <name val="Meiryo UI"/>
      <family val="3"/>
      <charset val="128"/>
    </font>
    <font>
      <sz val="36"/>
      <color theme="0"/>
      <name val="Meiryo UI"/>
      <family val="3"/>
      <charset val="128"/>
    </font>
    <font>
      <sz val="11"/>
      <color theme="0"/>
      <name val="Meiryo UI"/>
      <family val="3"/>
      <charset val="128"/>
    </font>
    <font>
      <sz val="28"/>
      <color theme="0"/>
      <name val="Meiryo UI"/>
      <family val="3"/>
      <charset val="128"/>
    </font>
    <font>
      <sz val="24"/>
      <color theme="1"/>
      <name val="Meiryo UI"/>
      <family val="3"/>
      <charset val="128"/>
    </font>
    <font>
      <sz val="22"/>
      <color theme="0"/>
      <name val="Meiryo UI"/>
      <family val="3"/>
      <charset val="128"/>
    </font>
    <font>
      <b/>
      <sz val="22"/>
      <color theme="0"/>
      <name val="Meiryo UI"/>
      <family val="3"/>
      <charset val="128"/>
    </font>
    <font>
      <b/>
      <sz val="12"/>
      <name val="Meiryo UI"/>
      <family val="3"/>
      <charset val="128"/>
    </font>
    <font>
      <b/>
      <sz val="18"/>
      <color rgb="FFFF0000"/>
      <name val="Meiryo UI"/>
      <family val="3"/>
      <charset val="128"/>
    </font>
    <font>
      <sz val="16"/>
      <color theme="0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98CAA"/>
        <bgColor indexed="64"/>
      </patternFill>
    </fill>
  </fills>
  <borders count="2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6795556505021"/>
      </right>
      <top/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double">
        <color theme="7" tint="-0.249977111117893"/>
      </right>
      <top/>
      <bottom/>
      <diagonal/>
    </border>
    <border>
      <left style="double">
        <color theme="7" tint="-0.249977111117893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ouble">
        <color theme="7" tint="-0.249977111117893"/>
      </bottom>
      <diagonal/>
    </border>
    <border>
      <left style="double">
        <color theme="7" tint="-0.249977111117893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/>
      <top style="double">
        <color theme="7" tint="-0.249977111117893"/>
      </top>
      <bottom/>
      <diagonal/>
    </border>
    <border>
      <left style="double">
        <color theme="7" tint="-0.249977111117893"/>
      </left>
      <right/>
      <top/>
      <bottom style="double">
        <color theme="7" tint="-0.249977111117893"/>
      </bottom>
      <diagonal/>
    </border>
    <border>
      <left/>
      <right style="double">
        <color theme="7" tint="-0.249977111117893"/>
      </right>
      <top/>
      <bottom style="double">
        <color theme="7" tint="-0.249977111117893"/>
      </bottom>
      <diagonal/>
    </border>
    <border>
      <left style="double">
        <color theme="7" tint="-0.249977111117893"/>
      </left>
      <right style="thin">
        <color theme="0" tint="-0.14993743705557422"/>
      </right>
      <top style="double">
        <color theme="7" tint="-0.249977111117893"/>
      </top>
      <bottom/>
      <diagonal/>
    </border>
  </borders>
  <cellStyleXfs count="13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76" fontId="8" fillId="0" borderId="9" applyFill="0" applyProtection="0">
      <alignment horizontal="left" vertical="center" wrapText="1" indent="1"/>
    </xf>
    <xf numFmtId="176" fontId="11" fillId="0" borderId="6" applyFill="0" applyProtection="0">
      <alignment horizontal="left" vertical="top" wrapText="1" indent="1"/>
    </xf>
    <xf numFmtId="176" fontId="1" fillId="0" borderId="0" applyNumberFormat="0" applyFill="0" applyProtection="0">
      <alignment horizontal="left" vertical="top" wrapText="1" indent="1"/>
    </xf>
    <xf numFmtId="176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</cellStyleXfs>
  <cellXfs count="264">
    <xf numFmtId="0" fontId="0" fillId="0" borderId="0" xfId="0"/>
    <xf numFmtId="0" fontId="13" fillId="2" borderId="0" xfId="0" applyFont="1" applyFill="1"/>
    <xf numFmtId="0" fontId="14" fillId="6" borderId="0" xfId="9" applyFont="1">
      <alignment horizontal="center"/>
    </xf>
    <xf numFmtId="0" fontId="15" fillId="0" borderId="0" xfId="2" applyFont="1">
      <alignment horizontal="left" indent="3"/>
    </xf>
    <xf numFmtId="0" fontId="13" fillId="0" borderId="0" xfId="0" applyFont="1"/>
    <xf numFmtId="0" fontId="16" fillId="0" borderId="0" xfId="0" applyFont="1"/>
    <xf numFmtId="0" fontId="17" fillId="7" borderId="3" xfId="10" applyFont="1">
      <alignment horizontal="left" vertical="center" indent="1"/>
    </xf>
    <xf numFmtId="0" fontId="17" fillId="6" borderId="3" xfId="11" applyFont="1" applyAlignment="1">
      <alignment horizontal="left" vertical="center" indent="1"/>
    </xf>
    <xf numFmtId="176" fontId="18" fillId="0" borderId="9" xfId="5" applyFont="1">
      <alignment horizontal="left" vertical="center" wrapText="1" indent="1"/>
    </xf>
    <xf numFmtId="176" fontId="18" fillId="0" borderId="4" xfId="5" applyFont="1" applyBorder="1">
      <alignment horizontal="left" vertical="center" wrapText="1" indent="1"/>
    </xf>
    <xf numFmtId="0" fontId="17" fillId="8" borderId="3" xfId="10" applyFont="1" applyFill="1">
      <alignment horizontal="left" vertical="center" indent="1"/>
    </xf>
    <xf numFmtId="0" fontId="13" fillId="10" borderId="0" xfId="0" applyFont="1" applyFill="1"/>
    <xf numFmtId="0" fontId="16" fillId="10" borderId="0" xfId="0" applyFont="1" applyFill="1"/>
    <xf numFmtId="176" fontId="18" fillId="10" borderId="9" xfId="5" applyFont="1" applyFill="1">
      <alignment horizontal="left" vertical="center" wrapText="1" indent="1"/>
    </xf>
    <xf numFmtId="176" fontId="18" fillId="10" borderId="4" xfId="5" applyFont="1" applyFill="1" applyBorder="1">
      <alignment horizontal="left" vertical="center" wrapText="1" indent="1"/>
    </xf>
    <xf numFmtId="0" fontId="19" fillId="10" borderId="6" xfId="6" applyNumberFormat="1" applyFont="1" applyFill="1">
      <alignment horizontal="left" vertical="top" wrapText="1" indent="1"/>
    </xf>
    <xf numFmtId="0" fontId="19" fillId="10" borderId="5" xfId="6" applyNumberFormat="1" applyFont="1" applyFill="1" applyBorder="1">
      <alignment horizontal="left" vertical="top" wrapText="1" indent="1"/>
    </xf>
    <xf numFmtId="0" fontId="9" fillId="12" borderId="3" xfId="11" applyFill="1">
      <alignment horizontal="left" indent="1"/>
    </xf>
    <xf numFmtId="0" fontId="17" fillId="11" borderId="3" xfId="11" applyFont="1" applyFill="1" applyAlignment="1">
      <alignment horizontal="left" vertical="center" indent="1"/>
    </xf>
    <xf numFmtId="0" fontId="17" fillId="12" borderId="3" xfId="11" applyFont="1" applyFill="1" applyAlignment="1">
      <alignment horizontal="left" vertical="center" indent="1"/>
    </xf>
    <xf numFmtId="0" fontId="17" fillId="13" borderId="3" xfId="10" applyFont="1" applyFill="1">
      <alignment horizontal="left" vertical="center" indent="1"/>
    </xf>
    <xf numFmtId="0" fontId="21" fillId="14" borderId="5" xfId="6" applyNumberFormat="1" applyFont="1" applyFill="1" applyBorder="1">
      <alignment horizontal="left" vertical="top" wrapText="1" indent="1"/>
    </xf>
    <xf numFmtId="0" fontId="25" fillId="0" borderId="0" xfId="0" applyFont="1"/>
    <xf numFmtId="176" fontId="26" fillId="10" borderId="4" xfId="5" applyFont="1" applyFill="1" applyBorder="1">
      <alignment horizontal="left" vertical="center" wrapText="1" indent="1"/>
    </xf>
    <xf numFmtId="176" fontId="27" fillId="10" borderId="9" xfId="5" applyFont="1" applyFill="1">
      <alignment horizontal="left" vertical="center" wrapText="1" indent="1"/>
    </xf>
    <xf numFmtId="176" fontId="28" fillId="10" borderId="9" xfId="5" applyFont="1" applyFill="1">
      <alignment horizontal="left" vertical="center" wrapText="1" indent="1"/>
    </xf>
    <xf numFmtId="0" fontId="23" fillId="10" borderId="6" xfId="6" applyNumberFormat="1" applyFont="1" applyFill="1">
      <alignment horizontal="left" vertical="top" wrapText="1" indent="1"/>
    </xf>
    <xf numFmtId="0" fontId="23" fillId="9" borderId="6" xfId="6" applyNumberFormat="1" applyFont="1" applyFill="1">
      <alignment horizontal="left" vertical="top" wrapText="1" indent="1"/>
    </xf>
    <xf numFmtId="0" fontId="23" fillId="9" borderId="6" xfId="6" applyNumberFormat="1" applyFont="1" applyFill="1" applyAlignment="1">
      <alignment vertical="top" wrapText="1"/>
    </xf>
    <xf numFmtId="0" fontId="22" fillId="9" borderId="6" xfId="6" applyNumberFormat="1" applyFont="1" applyFill="1">
      <alignment horizontal="left" vertical="top" wrapText="1" indent="1"/>
    </xf>
    <xf numFmtId="0" fontId="31" fillId="10" borderId="0" xfId="9" applyFont="1" applyFill="1">
      <alignment horizontal="center"/>
    </xf>
    <xf numFmtId="0" fontId="32" fillId="10" borderId="0" xfId="2" applyFont="1" applyFill="1">
      <alignment horizontal="left" indent="3"/>
    </xf>
    <xf numFmtId="0" fontId="33" fillId="10" borderId="0" xfId="0" applyFont="1" applyFill="1" applyAlignment="1">
      <alignment horizontal="center"/>
    </xf>
    <xf numFmtId="176" fontId="26" fillId="10" borderId="9" xfId="5" applyFont="1" applyFill="1">
      <alignment horizontal="left" vertical="center" wrapText="1" indent="1"/>
    </xf>
    <xf numFmtId="0" fontId="23" fillId="9" borderId="6" xfId="6" applyNumberFormat="1" applyFont="1" applyFill="1" applyAlignment="1">
      <alignment horizontal="left" vertical="top" wrapText="1"/>
    </xf>
    <xf numFmtId="0" fontId="39" fillId="10" borderId="0" xfId="0" applyFont="1" applyFill="1"/>
    <xf numFmtId="0" fontId="13" fillId="16" borderId="0" xfId="0" applyFont="1" applyFill="1"/>
    <xf numFmtId="176" fontId="18" fillId="17" borderId="9" xfId="5" applyFont="1" applyFill="1">
      <alignment horizontal="left" vertical="center" wrapText="1" indent="1"/>
    </xf>
    <xf numFmtId="0" fontId="19" fillId="17" borderId="6" xfId="6" applyNumberFormat="1" applyFont="1" applyFill="1">
      <alignment horizontal="left" vertical="top" wrapText="1" indent="1"/>
    </xf>
    <xf numFmtId="0" fontId="19" fillId="17" borderId="7" xfId="6" applyNumberFormat="1" applyFont="1" applyFill="1" applyBorder="1">
      <alignment horizontal="left" vertical="top" wrapText="1" indent="1"/>
    </xf>
    <xf numFmtId="0" fontId="31" fillId="16" borderId="0" xfId="9" applyFont="1" applyFill="1">
      <alignment horizontal="center"/>
    </xf>
    <xf numFmtId="0" fontId="43" fillId="16" borderId="0" xfId="2" applyFont="1" applyFill="1">
      <alignment horizontal="left" indent="3"/>
    </xf>
    <xf numFmtId="0" fontId="44" fillId="16" borderId="0" xfId="0" applyFont="1" applyFill="1" applyAlignment="1">
      <alignment horizontal="center"/>
    </xf>
    <xf numFmtId="0" fontId="17" fillId="20" borderId="3" xfId="11" applyFont="1" applyFill="1" applyAlignment="1">
      <alignment horizontal="left" vertical="center" indent="1"/>
    </xf>
    <xf numFmtId="176" fontId="26" fillId="0" borderId="9" xfId="5" applyFont="1">
      <alignment horizontal="left" vertical="center" wrapText="1" indent="1"/>
    </xf>
    <xf numFmtId="0" fontId="46" fillId="16" borderId="0" xfId="0" applyFont="1" applyFill="1"/>
    <xf numFmtId="0" fontId="15" fillId="18" borderId="0" xfId="2" applyFont="1" applyFill="1">
      <alignment horizontal="left" indent="3"/>
    </xf>
    <xf numFmtId="176" fontId="18" fillId="18" borderId="9" xfId="5" applyFont="1" applyFill="1">
      <alignment horizontal="left" vertical="center" wrapText="1" indent="1"/>
    </xf>
    <xf numFmtId="0" fontId="19" fillId="18" borderId="6" xfId="6" applyNumberFormat="1" applyFont="1" applyFill="1">
      <alignment horizontal="left" vertical="top" wrapText="1" indent="1"/>
    </xf>
    <xf numFmtId="0" fontId="42" fillId="18" borderId="0" xfId="9" applyFont="1" applyFill="1">
      <alignment horizontal="center"/>
    </xf>
    <xf numFmtId="0" fontId="44" fillId="18" borderId="0" xfId="0" applyFont="1" applyFill="1" applyAlignment="1">
      <alignment horizontal="right"/>
    </xf>
    <xf numFmtId="0" fontId="44" fillId="18" borderId="0" xfId="0" applyFont="1" applyFill="1" applyAlignment="1">
      <alignment vertical="center"/>
    </xf>
    <xf numFmtId="0" fontId="47" fillId="8" borderId="3" xfId="10" applyFont="1" applyFill="1">
      <alignment horizontal="left" vertical="center" indent="1"/>
    </xf>
    <xf numFmtId="0" fontId="17" fillId="19" borderId="3" xfId="11" applyFont="1" applyFill="1" applyAlignment="1">
      <alignment horizontal="left" vertical="center" indent="1"/>
    </xf>
    <xf numFmtId="176" fontId="18" fillId="21" borderId="9" xfId="5" applyFont="1" applyFill="1">
      <alignment horizontal="left" vertical="center" wrapText="1" indent="1"/>
    </xf>
    <xf numFmtId="0" fontId="19" fillId="21" borderId="6" xfId="6" applyNumberFormat="1" applyFont="1" applyFill="1">
      <alignment horizontal="left" vertical="top" wrapText="1" indent="1"/>
    </xf>
    <xf numFmtId="0" fontId="17" fillId="22" borderId="3" xfId="11" applyFont="1" applyFill="1" applyAlignment="1">
      <alignment horizontal="left" vertical="center" indent="1"/>
    </xf>
    <xf numFmtId="0" fontId="17" fillId="22" borderId="0" xfId="11" applyFont="1" applyFill="1" applyBorder="1" applyAlignment="1">
      <alignment horizontal="left" vertical="center" indent="1"/>
    </xf>
    <xf numFmtId="0" fontId="40" fillId="0" borderId="10" xfId="10" applyFont="1" applyFill="1" applyBorder="1">
      <alignment horizontal="left" vertical="center" indent="1"/>
    </xf>
    <xf numFmtId="176" fontId="45" fillId="0" borderId="10" xfId="5" applyFont="1" applyBorder="1">
      <alignment horizontal="left" vertical="center" wrapText="1" indent="1"/>
    </xf>
    <xf numFmtId="0" fontId="21" fillId="14" borderId="10" xfId="6" applyNumberFormat="1" applyFont="1" applyFill="1" applyBorder="1">
      <alignment horizontal="left" vertical="top" wrapText="1" indent="1"/>
    </xf>
    <xf numFmtId="176" fontId="26" fillId="0" borderId="11" xfId="5" applyFont="1" applyBorder="1">
      <alignment horizontal="left" vertical="center" wrapText="1" indent="1"/>
    </xf>
    <xf numFmtId="176" fontId="18" fillId="17" borderId="5" xfId="5" applyFont="1" applyFill="1" applyBorder="1">
      <alignment horizontal="left" vertical="center" wrapText="1" indent="1"/>
    </xf>
    <xf numFmtId="176" fontId="26" fillId="18" borderId="4" xfId="5" applyFont="1" applyFill="1" applyBorder="1">
      <alignment horizontal="left" vertical="center" wrapText="1" indent="1"/>
    </xf>
    <xf numFmtId="176" fontId="28" fillId="18" borderId="9" xfId="5" applyFont="1" applyFill="1">
      <alignment horizontal="left" vertical="center" wrapText="1" indent="1"/>
    </xf>
    <xf numFmtId="176" fontId="26" fillId="18" borderId="9" xfId="5" applyFont="1" applyFill="1">
      <alignment horizontal="left" vertical="center" wrapText="1" indent="1"/>
    </xf>
    <xf numFmtId="176" fontId="18" fillId="15" borderId="9" xfId="5" applyFont="1" applyFill="1">
      <alignment horizontal="left" vertical="center" wrapText="1" indent="1"/>
    </xf>
    <xf numFmtId="176" fontId="48" fillId="15" borderId="11" xfId="5" applyFont="1" applyFill="1" applyBorder="1">
      <alignment horizontal="left" vertical="center" wrapText="1" indent="1"/>
    </xf>
    <xf numFmtId="0" fontId="50" fillId="15" borderId="6" xfId="6" applyNumberFormat="1" applyFont="1" applyFill="1">
      <alignment horizontal="left" vertical="top" wrapText="1" indent="1"/>
    </xf>
    <xf numFmtId="0" fontId="54" fillId="15" borderId="0" xfId="6" applyNumberFormat="1" applyFont="1" applyFill="1" applyBorder="1">
      <alignment horizontal="left" vertical="top" wrapText="1" indent="1"/>
    </xf>
    <xf numFmtId="0" fontId="19" fillId="15" borderId="6" xfId="6" applyNumberFormat="1" applyFont="1" applyFill="1">
      <alignment horizontal="left" vertical="top" wrapText="1" indent="1"/>
    </xf>
    <xf numFmtId="0" fontId="51" fillId="15" borderId="0" xfId="6" applyNumberFormat="1" applyFont="1" applyFill="1" applyBorder="1">
      <alignment horizontal="left" vertical="top" wrapText="1" indent="1"/>
    </xf>
    <xf numFmtId="176" fontId="48" fillId="15" borderId="9" xfId="5" applyFont="1" applyFill="1">
      <alignment horizontal="left" vertical="center" wrapText="1" indent="1"/>
    </xf>
    <xf numFmtId="0" fontId="23" fillId="15" borderId="6" xfId="6" applyNumberFormat="1" applyFont="1" applyFill="1">
      <alignment horizontal="left" vertical="top" wrapText="1" indent="1"/>
    </xf>
    <xf numFmtId="0" fontId="53" fillId="15" borderId="6" xfId="6" applyNumberFormat="1" applyFont="1" applyFill="1">
      <alignment horizontal="left" vertical="top" wrapText="1" indent="1"/>
    </xf>
    <xf numFmtId="176" fontId="18" fillId="15" borderId="11" xfId="5" applyFont="1" applyFill="1" applyBorder="1">
      <alignment horizontal="left" vertical="center" wrapText="1" indent="1"/>
    </xf>
    <xf numFmtId="0" fontId="50" fillId="15" borderId="0" xfId="6" applyNumberFormat="1" applyFont="1" applyFill="1" applyBorder="1">
      <alignment horizontal="left" vertical="top" wrapText="1" indent="1"/>
    </xf>
    <xf numFmtId="176" fontId="18" fillId="15" borderId="13" xfId="5" applyFont="1" applyFill="1" applyBorder="1">
      <alignment horizontal="left" vertical="center" wrapText="1" indent="1"/>
    </xf>
    <xf numFmtId="176" fontId="18" fillId="15" borderId="12" xfId="5" applyFont="1" applyFill="1" applyBorder="1">
      <alignment horizontal="left" vertical="center" wrapText="1" indent="1"/>
    </xf>
    <xf numFmtId="0" fontId="50" fillId="23" borderId="12" xfId="6" applyNumberFormat="1" applyFont="1" applyFill="1" applyBorder="1">
      <alignment horizontal="left" vertical="top" wrapText="1" indent="1"/>
    </xf>
    <xf numFmtId="0" fontId="50" fillId="18" borderId="6" xfId="6" applyNumberFormat="1" applyFont="1" applyFill="1">
      <alignment horizontal="left" vertical="top" wrapText="1" indent="1"/>
    </xf>
    <xf numFmtId="0" fontId="64" fillId="18" borderId="6" xfId="6" applyNumberFormat="1" applyFont="1" applyFill="1">
      <alignment horizontal="left" vertical="top" wrapText="1" indent="1"/>
    </xf>
    <xf numFmtId="0" fontId="19" fillId="9" borderId="6" xfId="6" applyNumberFormat="1" applyFont="1" applyFill="1">
      <alignment horizontal="left" vertical="top" wrapText="1" indent="1"/>
    </xf>
    <xf numFmtId="0" fontId="40" fillId="9" borderId="6" xfId="6" applyNumberFormat="1" applyFont="1" applyFill="1">
      <alignment horizontal="left" vertical="top" wrapText="1" indent="1"/>
    </xf>
    <xf numFmtId="176" fontId="18" fillId="24" borderId="9" xfId="5" applyFont="1" applyFill="1">
      <alignment horizontal="left" vertical="center" wrapText="1" indent="1"/>
    </xf>
    <xf numFmtId="176" fontId="18" fillId="24" borderId="4" xfId="5" applyFont="1" applyFill="1" applyBorder="1">
      <alignment horizontal="left" vertical="center" wrapText="1" indent="1"/>
    </xf>
    <xf numFmtId="0" fontId="19" fillId="24" borderId="6" xfId="6" applyNumberFormat="1" applyFont="1" applyFill="1">
      <alignment horizontal="left" vertical="top" wrapText="1" indent="1"/>
    </xf>
    <xf numFmtId="0" fontId="19" fillId="24" borderId="7" xfId="6" applyNumberFormat="1" applyFont="1" applyFill="1" applyBorder="1">
      <alignment horizontal="left" vertical="top" wrapText="1" indent="1"/>
    </xf>
    <xf numFmtId="0" fontId="44" fillId="26" borderId="0" xfId="0" applyFont="1" applyFill="1"/>
    <xf numFmtId="0" fontId="17" fillId="26" borderId="3" xfId="10" applyFont="1" applyFill="1">
      <alignment horizontal="left" vertical="center" indent="1"/>
    </xf>
    <xf numFmtId="0" fontId="17" fillId="26" borderId="3" xfId="11" applyFont="1" applyFill="1" applyAlignment="1">
      <alignment horizontal="left" vertical="center" indent="1"/>
    </xf>
    <xf numFmtId="176" fontId="18" fillId="26" borderId="9" xfId="5" applyFont="1" applyFill="1">
      <alignment horizontal="left" vertical="center" wrapText="1" indent="1"/>
    </xf>
    <xf numFmtId="176" fontId="18" fillId="26" borderId="4" xfId="5" applyFont="1" applyFill="1" applyBorder="1">
      <alignment horizontal="left" vertical="center" wrapText="1" indent="1"/>
    </xf>
    <xf numFmtId="0" fontId="19" fillId="26" borderId="6" xfId="6" applyNumberFormat="1" applyFont="1" applyFill="1">
      <alignment horizontal="left" vertical="top" wrapText="1" indent="1"/>
    </xf>
    <xf numFmtId="0" fontId="42" fillId="26" borderId="0" xfId="9" applyFont="1" applyFill="1">
      <alignment horizontal="center"/>
    </xf>
    <xf numFmtId="0" fontId="69" fillId="26" borderId="0" xfId="2" applyFont="1" applyFill="1">
      <alignment horizontal="left" indent="3"/>
    </xf>
    <xf numFmtId="0" fontId="70" fillId="26" borderId="0" xfId="0" applyFont="1" applyFill="1"/>
    <xf numFmtId="0" fontId="49" fillId="26" borderId="3" xfId="11" applyFont="1" applyFill="1" applyAlignment="1">
      <alignment horizontal="left" vertical="center" indent="1"/>
    </xf>
    <xf numFmtId="0" fontId="40" fillId="26" borderId="3" xfId="10" applyFont="1" applyFill="1">
      <alignment horizontal="left" vertical="center" indent="1"/>
    </xf>
    <xf numFmtId="176" fontId="18" fillId="27" borderId="9" xfId="5" applyFont="1" applyFill="1">
      <alignment horizontal="left" vertical="center" wrapText="1" indent="1"/>
    </xf>
    <xf numFmtId="0" fontId="50" fillId="27" borderId="6" xfId="6" applyNumberFormat="1" applyFont="1" applyFill="1">
      <alignment horizontal="left" vertical="top" wrapText="1" indent="1"/>
    </xf>
    <xf numFmtId="176" fontId="18" fillId="27" borderId="4" xfId="5" applyFont="1" applyFill="1" applyBorder="1">
      <alignment horizontal="left" vertical="center" wrapText="1" indent="1"/>
    </xf>
    <xf numFmtId="0" fontId="19" fillId="27" borderId="6" xfId="6" applyNumberFormat="1" applyFont="1" applyFill="1">
      <alignment horizontal="left" vertical="top" wrapText="1" indent="1"/>
    </xf>
    <xf numFmtId="0" fontId="80" fillId="0" borderId="0" xfId="2" applyFont="1">
      <alignment horizontal="left" indent="3"/>
    </xf>
    <xf numFmtId="0" fontId="44" fillId="2" borderId="0" xfId="0" applyFont="1" applyFill="1"/>
    <xf numFmtId="0" fontId="21" fillId="15" borderId="5" xfId="6" applyNumberFormat="1" applyFont="1" applyFill="1" applyBorder="1">
      <alignment horizontal="left" vertical="top" wrapText="1" indent="1"/>
    </xf>
    <xf numFmtId="176" fontId="18" fillId="29" borderId="9" xfId="5" applyFont="1" applyFill="1">
      <alignment horizontal="left" vertical="center" wrapText="1" indent="1"/>
    </xf>
    <xf numFmtId="0" fontId="19" fillId="29" borderId="6" xfId="6" applyNumberFormat="1" applyFont="1" applyFill="1">
      <alignment horizontal="left" vertical="top" wrapText="1" indent="1"/>
    </xf>
    <xf numFmtId="0" fontId="50" fillId="29" borderId="6" xfId="6" applyNumberFormat="1" applyFont="1" applyFill="1">
      <alignment horizontal="left" vertical="top" wrapText="1" indent="1"/>
    </xf>
    <xf numFmtId="176" fontId="26" fillId="0" borderId="4" xfId="5" applyFont="1" applyBorder="1">
      <alignment horizontal="left" vertical="center" wrapText="1" indent="1"/>
    </xf>
    <xf numFmtId="176" fontId="79" fillId="0" borderId="4" xfId="5" applyFont="1" applyBorder="1">
      <alignment horizontal="left" vertical="center" wrapText="1" indent="1"/>
    </xf>
    <xf numFmtId="0" fontId="19" fillId="30" borderId="6" xfId="6" applyNumberFormat="1" applyFont="1" applyFill="1">
      <alignment horizontal="left" vertical="top" wrapText="1" indent="1"/>
    </xf>
    <xf numFmtId="0" fontId="81" fillId="30" borderId="6" xfId="6" applyNumberFormat="1" applyFont="1" applyFill="1">
      <alignment horizontal="left" vertical="top" wrapText="1" indent="1"/>
    </xf>
    <xf numFmtId="0" fontId="19" fillId="30" borderId="7" xfId="6" applyNumberFormat="1" applyFont="1" applyFill="1" applyBorder="1">
      <alignment horizontal="left" vertical="top" wrapText="1" indent="1"/>
    </xf>
    <xf numFmtId="0" fontId="19" fillId="31" borderId="6" xfId="6" applyNumberFormat="1" applyFont="1" applyFill="1">
      <alignment horizontal="left" vertical="top" wrapText="1" indent="1"/>
    </xf>
    <xf numFmtId="176" fontId="18" fillId="31" borderId="9" xfId="5" applyFont="1" applyFill="1">
      <alignment horizontal="left" vertical="center" wrapText="1" indent="1"/>
    </xf>
    <xf numFmtId="0" fontId="50" fillId="31" borderId="6" xfId="6" applyNumberFormat="1" applyFont="1" applyFill="1">
      <alignment horizontal="left" vertical="top" wrapText="1" indent="1"/>
    </xf>
    <xf numFmtId="0" fontId="82" fillId="15" borderId="5" xfId="6" applyNumberFormat="1" applyFont="1" applyFill="1" applyBorder="1">
      <alignment horizontal="left" vertical="top" wrapText="1" indent="1"/>
    </xf>
    <xf numFmtId="0" fontId="19" fillId="32" borderId="6" xfId="6" applyNumberFormat="1" applyFont="1" applyFill="1">
      <alignment horizontal="left" vertical="top" wrapText="1" indent="1"/>
    </xf>
    <xf numFmtId="0" fontId="15" fillId="27" borderId="0" xfId="2" applyFont="1" applyFill="1">
      <alignment horizontal="left" indent="3"/>
    </xf>
    <xf numFmtId="0" fontId="13" fillId="27" borderId="0" xfId="0" applyFont="1" applyFill="1"/>
    <xf numFmtId="0" fontId="19" fillId="32" borderId="7" xfId="6" applyNumberFormat="1" applyFont="1" applyFill="1" applyBorder="1">
      <alignment horizontal="left" vertical="top" wrapText="1" indent="1"/>
    </xf>
    <xf numFmtId="176" fontId="18" fillId="32" borderId="4" xfId="5" applyFont="1" applyFill="1" applyBorder="1">
      <alignment horizontal="left" vertical="center" wrapText="1" indent="1"/>
    </xf>
    <xf numFmtId="176" fontId="18" fillId="32" borderId="9" xfId="5" applyFont="1" applyFill="1">
      <alignment horizontal="left" vertical="center" wrapText="1" indent="1"/>
    </xf>
    <xf numFmtId="0" fontId="21" fillId="28" borderId="5" xfId="6" applyNumberFormat="1" applyFont="1" applyFill="1" applyBorder="1">
      <alignment horizontal="left" vertical="top" wrapText="1" indent="1"/>
    </xf>
    <xf numFmtId="0" fontId="21" fillId="28" borderId="7" xfId="6" applyNumberFormat="1" applyFont="1" applyFill="1" applyBorder="1">
      <alignment horizontal="left" vertical="top" wrapText="1" indent="1"/>
    </xf>
    <xf numFmtId="0" fontId="30" fillId="9" borderId="6" xfId="6" applyNumberFormat="1" applyFont="1" applyFill="1">
      <alignment horizontal="left" vertical="top" wrapText="1" indent="1"/>
    </xf>
    <xf numFmtId="0" fontId="41" fillId="33" borderId="6" xfId="6" applyNumberFormat="1" applyFont="1" applyFill="1">
      <alignment horizontal="left" vertical="top" wrapText="1" indent="1"/>
    </xf>
    <xf numFmtId="0" fontId="41" fillId="9" borderId="6" xfId="6" applyNumberFormat="1" applyFont="1" applyFill="1">
      <alignment horizontal="left" vertical="top" wrapText="1" indent="1"/>
    </xf>
    <xf numFmtId="0" fontId="84" fillId="9" borderId="6" xfId="6" applyNumberFormat="1" applyFont="1" applyFill="1" applyAlignment="1">
      <alignment horizontal="left" vertical="top" wrapText="1"/>
    </xf>
    <xf numFmtId="176" fontId="26" fillId="26" borderId="9" xfId="5" applyFont="1" applyFill="1">
      <alignment horizontal="left" vertical="center" wrapText="1" indent="1"/>
    </xf>
    <xf numFmtId="176" fontId="68" fillId="26" borderId="9" xfId="5" applyFont="1" applyFill="1">
      <alignment horizontal="left" vertical="center" wrapText="1" indent="1"/>
    </xf>
    <xf numFmtId="0" fontId="19" fillId="34" borderId="6" xfId="6" applyNumberFormat="1" applyFont="1" applyFill="1">
      <alignment horizontal="left" vertical="top" wrapText="1" indent="1"/>
    </xf>
    <xf numFmtId="0" fontId="50" fillId="34" borderId="6" xfId="6" applyNumberFormat="1" applyFont="1" applyFill="1">
      <alignment horizontal="left" vertical="top" wrapText="1" indent="1"/>
    </xf>
    <xf numFmtId="176" fontId="18" fillId="34" borderId="9" xfId="5" applyFont="1" applyFill="1">
      <alignment horizontal="left" vertical="center" wrapText="1" indent="1"/>
    </xf>
    <xf numFmtId="0" fontId="76" fillId="34" borderId="6" xfId="6" applyNumberFormat="1" applyFont="1" applyFill="1">
      <alignment horizontal="left" vertical="top" wrapText="1" indent="1"/>
    </xf>
    <xf numFmtId="176" fontId="68" fillId="34" borderId="9" xfId="5" applyFont="1" applyFill="1">
      <alignment horizontal="left" vertical="center" wrapText="1" indent="1"/>
    </xf>
    <xf numFmtId="0" fontId="42" fillId="19" borderId="0" xfId="9" applyFont="1" applyFill="1">
      <alignment horizontal="center"/>
    </xf>
    <xf numFmtId="0" fontId="77" fillId="19" borderId="0" xfId="2" applyFont="1" applyFill="1">
      <alignment horizontal="left" indent="3"/>
    </xf>
    <xf numFmtId="0" fontId="13" fillId="19" borderId="0" xfId="0" applyFont="1" applyFill="1"/>
    <xf numFmtId="0" fontId="78" fillId="19" borderId="0" xfId="0" applyFont="1" applyFill="1"/>
    <xf numFmtId="0" fontId="17" fillId="35" borderId="3" xfId="10" applyFont="1" applyFill="1">
      <alignment horizontal="left" vertical="center" indent="1"/>
    </xf>
    <xf numFmtId="0" fontId="17" fillId="35" borderId="3" xfId="11" applyFont="1" applyFill="1" applyAlignment="1">
      <alignment horizontal="left" vertical="center" indent="1"/>
    </xf>
    <xf numFmtId="0" fontId="17" fillId="18" borderId="3" xfId="11" applyFont="1" applyFill="1" applyAlignment="1">
      <alignment horizontal="left" vertical="center" indent="1"/>
    </xf>
    <xf numFmtId="0" fontId="17" fillId="18" borderId="3" xfId="10" applyFont="1" applyFill="1">
      <alignment horizontal="left" vertical="center" indent="1"/>
    </xf>
    <xf numFmtId="176" fontId="45" fillId="34" borderId="9" xfId="5" applyFont="1" applyFill="1">
      <alignment horizontal="left" vertical="center" wrapText="1" indent="1"/>
    </xf>
    <xf numFmtId="0" fontId="79" fillId="19" borderId="0" xfId="0" applyFont="1" applyFill="1" applyAlignment="1">
      <alignment vertical="center" wrapText="1"/>
    </xf>
    <xf numFmtId="0" fontId="84" fillId="34" borderId="6" xfId="6" applyNumberFormat="1" applyFont="1" applyFill="1">
      <alignment horizontal="left" vertical="top" wrapText="1" indent="1"/>
    </xf>
    <xf numFmtId="0" fontId="9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92" fillId="34" borderId="6" xfId="6" applyNumberFormat="1" applyFont="1" applyFill="1">
      <alignment horizontal="left" vertical="top" wrapText="1" indent="1"/>
    </xf>
    <xf numFmtId="176" fontId="94" fillId="0" borderId="9" xfId="5" applyFont="1">
      <alignment horizontal="left" vertical="center" wrapText="1" indent="1"/>
    </xf>
    <xf numFmtId="0" fontId="95" fillId="0" borderId="5" xfId="6" applyNumberFormat="1" applyFont="1" applyBorder="1">
      <alignment horizontal="left" vertical="top" wrapText="1" indent="1"/>
    </xf>
    <xf numFmtId="0" fontId="95" fillId="34" borderId="5" xfId="6" applyNumberFormat="1" applyFont="1" applyFill="1" applyBorder="1">
      <alignment horizontal="left" vertical="top" wrapText="1" indent="1"/>
    </xf>
    <xf numFmtId="176" fontId="28" fillId="0" borderId="9" xfId="5" applyFont="1">
      <alignment horizontal="left" vertical="center" wrapText="1" indent="1"/>
    </xf>
    <xf numFmtId="0" fontId="19" fillId="0" borderId="6" xfId="6" applyNumberFormat="1" applyFont="1">
      <alignment horizontal="left" vertical="top" wrapText="1" indent="1"/>
    </xf>
    <xf numFmtId="0" fontId="19" fillId="0" borderId="7" xfId="6" applyNumberFormat="1" applyFont="1" applyBorder="1">
      <alignment horizontal="left" vertical="top" wrapText="1" indent="1"/>
    </xf>
    <xf numFmtId="0" fontId="14" fillId="13" borderId="0" xfId="9" applyFont="1" applyFill="1">
      <alignment horizontal="center"/>
    </xf>
    <xf numFmtId="0" fontId="96" fillId="13" borderId="0" xfId="2" applyFont="1" applyFill="1">
      <alignment horizontal="left" indent="3"/>
    </xf>
    <xf numFmtId="0" fontId="97" fillId="13" borderId="0" xfId="0" applyFont="1" applyFill="1"/>
    <xf numFmtId="0" fontId="98" fillId="13" borderId="0" xfId="0" applyFont="1" applyFill="1"/>
    <xf numFmtId="0" fontId="50" fillId="36" borderId="6" xfId="6" applyNumberFormat="1" applyFont="1" applyFill="1" applyAlignment="1">
      <alignment horizontal="left" vertical="center" wrapText="1" indent="1"/>
    </xf>
    <xf numFmtId="0" fontId="50" fillId="0" borderId="6" xfId="6" applyNumberFormat="1" applyFont="1" applyAlignment="1">
      <alignment horizontal="left" wrapText="1" indent="1"/>
    </xf>
    <xf numFmtId="0" fontId="23" fillId="36" borderId="6" xfId="6" applyNumberFormat="1" applyFont="1" applyFill="1">
      <alignment horizontal="left" vertical="top" wrapText="1" indent="1"/>
    </xf>
    <xf numFmtId="0" fontId="50" fillId="36" borderId="6" xfId="6" applyNumberFormat="1" applyFont="1" applyFill="1" applyAlignment="1">
      <alignment horizontal="center" vertical="center" wrapText="1"/>
    </xf>
    <xf numFmtId="176" fontId="45" fillId="0" borderId="13" xfId="5" applyFont="1" applyBorder="1">
      <alignment horizontal="left" vertical="center" wrapText="1" indent="1"/>
    </xf>
    <xf numFmtId="176" fontId="18" fillId="0" borderId="13" xfId="5" applyFont="1" applyBorder="1">
      <alignment horizontal="left" vertical="center" wrapText="1" indent="1"/>
    </xf>
    <xf numFmtId="0" fontId="13" fillId="0" borderId="20" xfId="0" applyFont="1" applyBorder="1"/>
    <xf numFmtId="0" fontId="50" fillId="0" borderId="21" xfId="6" applyNumberFormat="1" applyFont="1" applyBorder="1" applyAlignment="1">
      <alignment horizontal="left" wrapText="1" indent="1"/>
    </xf>
    <xf numFmtId="0" fontId="95" fillId="0" borderId="22" xfId="6" applyNumberFormat="1" applyFont="1" applyBorder="1">
      <alignment horizontal="left" vertical="top" wrapText="1" indent="1"/>
    </xf>
    <xf numFmtId="176" fontId="18" fillId="0" borderId="23" xfId="5" applyFont="1" applyBorder="1">
      <alignment horizontal="left" vertical="center" wrapText="1" indent="1"/>
    </xf>
    <xf numFmtId="176" fontId="18" fillId="0" borderId="24" xfId="5" applyFont="1" applyBorder="1">
      <alignment horizontal="left" vertical="center" wrapText="1" indent="1"/>
    </xf>
    <xf numFmtId="176" fontId="68" fillId="0" borderId="27" xfId="5" applyFont="1" applyBorder="1">
      <alignment horizontal="left" vertical="center" wrapText="1" indent="1"/>
    </xf>
    <xf numFmtId="0" fontId="16" fillId="0" borderId="18" xfId="6" applyNumberFormat="1" applyFont="1" applyBorder="1" applyAlignment="1">
      <alignment horizontal="center" vertical="top" wrapText="1"/>
    </xf>
    <xf numFmtId="0" fontId="16" fillId="0" borderId="19" xfId="6" applyNumberFormat="1" applyFont="1" applyBorder="1" applyAlignment="1">
      <alignment horizontal="left" vertical="center" wrapText="1"/>
    </xf>
    <xf numFmtId="0" fontId="52" fillId="36" borderId="6" xfId="6" applyNumberFormat="1" applyFont="1" applyFill="1">
      <alignment horizontal="left" vertical="top" wrapText="1" indent="1"/>
    </xf>
    <xf numFmtId="0" fontId="18" fillId="37" borderId="5" xfId="6" applyNumberFormat="1" applyFont="1" applyFill="1" applyBorder="1" applyAlignment="1">
      <alignment wrapText="1"/>
    </xf>
    <xf numFmtId="0" fontId="91" fillId="0" borderId="6" xfId="6" applyNumberFormat="1" applyFont="1" applyAlignment="1">
      <alignment vertical="top" wrapText="1"/>
    </xf>
    <xf numFmtId="176" fontId="68" fillId="34" borderId="4" xfId="5" applyFont="1" applyFill="1" applyBorder="1">
      <alignment horizontal="left" vertical="center" wrapText="1" indent="1"/>
    </xf>
    <xf numFmtId="0" fontId="13" fillId="34" borderId="6" xfId="6" applyNumberFormat="1" applyFont="1" applyFill="1">
      <alignment horizontal="left" vertical="top" wrapText="1" indent="1"/>
    </xf>
    <xf numFmtId="0" fontId="13" fillId="34" borderId="7" xfId="6" applyNumberFormat="1" applyFont="1" applyFill="1" applyBorder="1">
      <alignment horizontal="left" vertical="top" wrapText="1" indent="1"/>
    </xf>
    <xf numFmtId="176" fontId="45" fillId="34" borderId="4" xfId="5" applyFont="1" applyFill="1" applyBorder="1">
      <alignment horizontal="left" vertical="center" wrapText="1" indent="1"/>
    </xf>
    <xf numFmtId="0" fontId="42" fillId="14" borderId="0" xfId="9" applyFont="1" applyFill="1">
      <alignment horizontal="center"/>
    </xf>
    <xf numFmtId="0" fontId="25" fillId="34" borderId="6" xfId="6" applyNumberFormat="1" applyFont="1" applyFill="1" applyAlignment="1">
      <alignment horizontal="left" vertical="center" wrapText="1" indent="1"/>
    </xf>
    <xf numFmtId="0" fontId="17" fillId="15" borderId="3" xfId="10" applyFont="1" applyFill="1">
      <alignment horizontal="left" vertical="center" indent="1"/>
    </xf>
    <xf numFmtId="0" fontId="102" fillId="34" borderId="6" xfId="6" applyNumberFormat="1" applyFont="1" applyFill="1" applyAlignment="1">
      <alignment horizontal="left" vertical="center" wrapText="1" indent="1"/>
    </xf>
    <xf numFmtId="0" fontId="25" fillId="34" borderId="6" xfId="6" applyNumberFormat="1" applyFont="1" applyFill="1" applyAlignment="1">
      <alignment horizontal="center" vertical="center" wrapText="1"/>
    </xf>
    <xf numFmtId="0" fontId="23" fillId="36" borderId="6" xfId="6" applyNumberFormat="1" applyFont="1" applyFill="1" applyAlignment="1">
      <alignment horizontal="center" wrapText="1"/>
    </xf>
    <xf numFmtId="0" fontId="25" fillId="34" borderId="6" xfId="6" applyNumberFormat="1" applyFont="1" applyFill="1" applyAlignment="1">
      <alignment horizontal="center" wrapText="1"/>
    </xf>
    <xf numFmtId="0" fontId="40" fillId="34" borderId="6" xfId="6" applyNumberFormat="1" applyFont="1" applyFill="1" applyAlignment="1">
      <alignment horizontal="left" vertical="center" wrapText="1" indent="1"/>
    </xf>
    <xf numFmtId="176" fontId="94" fillId="34" borderId="9" xfId="5" applyFont="1" applyFill="1">
      <alignment horizontal="left" vertical="center" wrapText="1" indent="1"/>
    </xf>
    <xf numFmtId="0" fontId="25" fillId="34" borderId="6" xfId="6" applyNumberFormat="1" applyFont="1" applyFill="1" applyAlignment="1">
      <alignment horizontal="left" vertical="center" wrapText="1"/>
    </xf>
    <xf numFmtId="0" fontId="25" fillId="34" borderId="6" xfId="6" applyNumberFormat="1" applyFont="1" applyFill="1" applyAlignment="1">
      <alignment horizontal="left" wrapText="1"/>
    </xf>
    <xf numFmtId="0" fontId="16" fillId="34" borderId="6" xfId="6" applyNumberFormat="1" applyFont="1" applyFill="1" applyAlignment="1">
      <alignment horizontal="left" wrapText="1" indent="1"/>
    </xf>
    <xf numFmtId="0" fontId="40" fillId="34" borderId="6" xfId="6" applyNumberFormat="1" applyFont="1" applyFill="1" applyAlignment="1">
      <alignment horizontal="center" wrapText="1"/>
    </xf>
    <xf numFmtId="0" fontId="22" fillId="34" borderId="6" xfId="6" applyNumberFormat="1" applyFont="1" applyFill="1" applyAlignment="1">
      <alignment horizontal="center" vertical="center" wrapText="1"/>
    </xf>
    <xf numFmtId="176" fontId="104" fillId="34" borderId="9" xfId="5" applyFont="1" applyFill="1">
      <alignment horizontal="left" vertical="center" wrapText="1" indent="1"/>
    </xf>
    <xf numFmtId="0" fontId="13" fillId="0" borderId="6" xfId="6" applyNumberFormat="1" applyFont="1">
      <alignment horizontal="left" vertical="top" wrapText="1" indent="1"/>
    </xf>
    <xf numFmtId="176" fontId="45" fillId="0" borderId="9" xfId="5" applyFont="1">
      <alignment horizontal="left" vertical="center" wrapText="1" indent="1"/>
    </xf>
    <xf numFmtId="0" fontId="23" fillId="36" borderId="6" xfId="6" applyNumberFormat="1" applyFont="1" applyFill="1" applyAlignment="1">
      <alignment horizontal="left" vertical="center" wrapText="1" indent="1"/>
    </xf>
    <xf numFmtId="0" fontId="19" fillId="0" borderId="6" xfId="6" applyNumberFormat="1" applyFont="1" applyAlignment="1">
      <alignment horizontal="center" vertical="center" wrapText="1"/>
    </xf>
    <xf numFmtId="0" fontId="13" fillId="34" borderId="6" xfId="6" applyNumberFormat="1" applyFont="1" applyFill="1" applyAlignment="1">
      <alignment horizontal="center" vertical="center" wrapText="1"/>
    </xf>
    <xf numFmtId="0" fontId="50" fillId="0" borderId="6" xfId="6" applyNumberFormat="1" applyFont="1" applyAlignment="1">
      <alignment horizontal="center" vertical="center" wrapText="1"/>
    </xf>
    <xf numFmtId="0" fontId="23" fillId="0" borderId="6" xfId="6" applyNumberFormat="1" applyFont="1" applyAlignment="1">
      <alignment horizontal="center" vertical="center" wrapText="1"/>
    </xf>
    <xf numFmtId="0" fontId="50" fillId="34" borderId="6" xfId="6" applyNumberFormat="1" applyFont="1" applyFill="1" applyAlignment="1">
      <alignment horizontal="center" vertical="top" wrapText="1"/>
    </xf>
    <xf numFmtId="0" fontId="52" fillId="0" borderId="6" xfId="6" applyNumberFormat="1" applyFont="1" applyAlignment="1">
      <alignment horizontal="center" vertical="top" wrapText="1"/>
    </xf>
    <xf numFmtId="0" fontId="23" fillId="39" borderId="6" xfId="6" applyNumberFormat="1" applyFont="1" applyFill="1" applyAlignment="1">
      <alignment horizontal="center" wrapText="1"/>
    </xf>
    <xf numFmtId="176" fontId="18" fillId="39" borderId="9" xfId="5" applyFont="1" applyFill="1">
      <alignment horizontal="left" vertical="center" wrapText="1" indent="1"/>
    </xf>
    <xf numFmtId="0" fontId="14" fillId="40" borderId="0" xfId="9" applyFont="1" applyFill="1">
      <alignment horizontal="center"/>
    </xf>
    <xf numFmtId="0" fontId="17" fillId="40" borderId="3" xfId="11" applyFont="1" applyFill="1" applyAlignment="1">
      <alignment horizontal="left" vertical="center" indent="1"/>
    </xf>
    <xf numFmtId="0" fontId="17" fillId="41" borderId="3" xfId="10" applyFont="1" applyFill="1">
      <alignment horizontal="left" vertical="center" indent="1"/>
    </xf>
    <xf numFmtId="0" fontId="23" fillId="39" borderId="6" xfId="6" applyNumberFormat="1" applyFont="1" applyFill="1" applyAlignment="1">
      <alignment horizontal="center" vertical="center" wrapText="1"/>
    </xf>
    <xf numFmtId="176" fontId="68" fillId="0" borderId="9" xfId="5" applyFont="1">
      <alignment horizontal="left" vertical="center" wrapText="1" indent="1"/>
    </xf>
    <xf numFmtId="56" fontId="40" fillId="10" borderId="14" xfId="8" applyNumberFormat="1" applyFont="1" applyFill="1" applyBorder="1">
      <alignment horizontal="left" vertical="center" wrapText="1" indent="1"/>
    </xf>
    <xf numFmtId="56" fontId="40" fillId="10" borderId="15" xfId="8" applyNumberFormat="1" applyFont="1" applyFill="1" applyBorder="1">
      <alignment horizontal="left" vertical="center" wrapText="1" indent="1"/>
    </xf>
    <xf numFmtId="0" fontId="40" fillId="10" borderId="5" xfId="7" applyNumberFormat="1" applyFont="1" applyFill="1" applyBorder="1">
      <alignment horizontal="left" vertical="top" wrapText="1" indent="1"/>
    </xf>
    <xf numFmtId="0" fontId="40" fillId="10" borderId="0" xfId="7" applyNumberFormat="1" applyFont="1" applyFill="1">
      <alignment horizontal="left" vertical="top" wrapText="1" indent="1"/>
    </xf>
    <xf numFmtId="176" fontId="13" fillId="10" borderId="8" xfId="8" applyFont="1" applyFill="1">
      <alignment horizontal="left" vertical="center" wrapText="1" indent="1"/>
    </xf>
    <xf numFmtId="0" fontId="87" fillId="10" borderId="0" xfId="7" applyNumberFormat="1" applyFont="1" applyFill="1">
      <alignment horizontal="left" vertical="top" wrapText="1" indent="1"/>
    </xf>
    <xf numFmtId="0" fontId="79" fillId="13" borderId="0" xfId="0" applyFont="1" applyFill="1" applyAlignment="1">
      <alignment vertical="center" wrapText="1"/>
    </xf>
    <xf numFmtId="0" fontId="19" fillId="34" borderId="7" xfId="6" applyNumberFormat="1" applyFont="1" applyFill="1" applyBorder="1" applyAlignment="1">
      <alignment horizontal="center" vertical="top" wrapText="1"/>
    </xf>
    <xf numFmtId="0" fontId="19" fillId="34" borderId="16" xfId="6" applyNumberFormat="1" applyFont="1" applyFill="1" applyBorder="1" applyAlignment="1">
      <alignment horizontal="center" vertical="top" wrapText="1"/>
    </xf>
    <xf numFmtId="0" fontId="50" fillId="34" borderId="19" xfId="6" applyNumberFormat="1" applyFont="1" applyFill="1" applyBorder="1" applyAlignment="1">
      <alignment vertical="top" wrapText="1"/>
    </xf>
    <xf numFmtId="0" fontId="50" fillId="34" borderId="18" xfId="6" applyNumberFormat="1" applyFont="1" applyFill="1" applyBorder="1" applyAlignment="1">
      <alignment vertical="top" wrapText="1"/>
    </xf>
    <xf numFmtId="176" fontId="13" fillId="15" borderId="14" xfId="8" applyFont="1" applyFill="1" applyBorder="1">
      <alignment horizontal="left" vertical="center" wrapText="1" indent="1"/>
    </xf>
    <xf numFmtId="176" fontId="13" fillId="15" borderId="15" xfId="8" applyFont="1" applyFill="1" applyBorder="1">
      <alignment horizontal="left" vertical="center" wrapText="1" indent="1"/>
    </xf>
    <xf numFmtId="0" fontId="74" fillId="25" borderId="5" xfId="7" applyNumberFormat="1" applyFont="1" applyFill="1" applyBorder="1">
      <alignment horizontal="left" vertical="top" wrapText="1" indent="1"/>
    </xf>
    <xf numFmtId="0" fontId="74" fillId="25" borderId="0" xfId="7" applyNumberFormat="1" applyFont="1" applyFill="1">
      <alignment horizontal="left" vertical="top" wrapText="1" indent="1"/>
    </xf>
    <xf numFmtId="176" fontId="13" fillId="25" borderId="14" xfId="8" applyFont="1" applyFill="1" applyBorder="1">
      <alignment horizontal="left" vertical="center" wrapText="1" indent="1"/>
    </xf>
    <xf numFmtId="176" fontId="13" fillId="25" borderId="15" xfId="8" applyFont="1" applyFill="1" applyBorder="1">
      <alignment horizontal="left" vertical="center" wrapText="1" indent="1"/>
    </xf>
    <xf numFmtId="0" fontId="68" fillId="26" borderId="0" xfId="0" applyFont="1" applyFill="1" applyAlignment="1">
      <alignment vertical="center" wrapText="1"/>
    </xf>
    <xf numFmtId="0" fontId="73" fillId="15" borderId="5" xfId="7" applyNumberFormat="1" applyFont="1" applyFill="1" applyBorder="1">
      <alignment horizontal="left" vertical="top" wrapText="1" indent="1"/>
    </xf>
    <xf numFmtId="0" fontId="73" fillId="15" borderId="0" xfId="7" applyNumberFormat="1" applyFont="1" applyFill="1">
      <alignment horizontal="left" vertical="top" wrapText="1" indent="1"/>
    </xf>
    <xf numFmtId="176" fontId="13" fillId="0" borderId="8" xfId="8" applyFont="1">
      <alignment horizontal="left" vertical="center" wrapText="1" indent="1"/>
    </xf>
    <xf numFmtId="176" fontId="13" fillId="34" borderId="8" xfId="8" applyFont="1" applyFill="1">
      <alignment horizontal="left" vertical="center" wrapText="1" indent="1"/>
    </xf>
    <xf numFmtId="0" fontId="71" fillId="18" borderId="0" xfId="0" applyFont="1" applyFill="1" applyAlignment="1">
      <alignment vertical="center" wrapText="1"/>
    </xf>
    <xf numFmtId="0" fontId="49" fillId="14" borderId="5" xfId="7" applyNumberFormat="1" applyFont="1" applyFill="1" applyBorder="1">
      <alignment horizontal="left" vertical="top" wrapText="1" indent="1"/>
    </xf>
    <xf numFmtId="0" fontId="49" fillId="14" borderId="0" xfId="7" applyNumberFormat="1" applyFont="1" applyFill="1">
      <alignment horizontal="left" vertical="top" wrapText="1" indent="1"/>
    </xf>
    <xf numFmtId="176" fontId="13" fillId="14" borderId="14" xfId="8" applyFont="1" applyFill="1" applyBorder="1">
      <alignment horizontal="left" vertical="center" wrapText="1" indent="1"/>
    </xf>
    <xf numFmtId="176" fontId="13" fillId="14" borderId="15" xfId="8" applyFont="1" applyFill="1" applyBorder="1">
      <alignment horizontal="left" vertical="center" wrapText="1" indent="1"/>
    </xf>
    <xf numFmtId="0" fontId="102" fillId="38" borderId="5" xfId="6" applyNumberFormat="1" applyFont="1" applyFill="1" applyBorder="1" applyAlignment="1">
      <alignment horizontal="right" vertical="top" wrapText="1"/>
    </xf>
    <xf numFmtId="0" fontId="102" fillId="38" borderId="6" xfId="6" applyNumberFormat="1" applyFont="1" applyFill="1" applyAlignment="1">
      <alignment horizontal="right" vertical="top" wrapText="1"/>
    </xf>
    <xf numFmtId="0" fontId="99" fillId="0" borderId="25" xfId="6" applyNumberFormat="1" applyFont="1" applyBorder="1" applyAlignment="1">
      <alignment horizontal="center" vertical="center" wrapText="1"/>
    </xf>
    <xf numFmtId="0" fontId="50" fillId="0" borderId="26" xfId="6" applyNumberFormat="1" applyFont="1" applyBorder="1" applyAlignment="1">
      <alignment horizontal="center" vertical="center" wrapText="1"/>
    </xf>
    <xf numFmtId="0" fontId="100" fillId="13" borderId="0" xfId="7" applyNumberFormat="1" applyFont="1" applyFill="1" applyAlignment="1">
      <alignment horizontal="center" vertical="center" wrapText="1"/>
    </xf>
    <xf numFmtId="0" fontId="50" fillId="37" borderId="17" xfId="6" applyNumberFormat="1" applyFont="1" applyFill="1" applyBorder="1" applyAlignment="1">
      <alignment horizontal="center" vertical="center" wrapText="1"/>
    </xf>
    <xf numFmtId="0" fontId="50" fillId="37" borderId="18" xfId="6" applyNumberFormat="1" applyFont="1" applyFill="1" applyBorder="1" applyAlignment="1">
      <alignment horizontal="center" vertical="center" wrapText="1"/>
    </xf>
    <xf numFmtId="0" fontId="18" fillId="37" borderId="19" xfId="6" applyNumberFormat="1" applyFont="1" applyFill="1" applyBorder="1" applyAlignment="1">
      <alignment horizontal="left" vertical="center" wrapText="1"/>
    </xf>
    <xf numFmtId="0" fontId="18" fillId="37" borderId="18" xfId="6" applyNumberFormat="1" applyFont="1" applyFill="1" applyBorder="1" applyAlignment="1">
      <alignment horizontal="left" vertical="center" wrapText="1"/>
    </xf>
    <xf numFmtId="0" fontId="27" fillId="34" borderId="17" xfId="6" applyNumberFormat="1" applyFont="1" applyFill="1" applyBorder="1" applyAlignment="1">
      <alignment horizontal="center" vertical="top" wrapText="1"/>
    </xf>
    <xf numFmtId="0" fontId="19" fillId="34" borderId="18" xfId="6" applyNumberFormat="1" applyFont="1" applyFill="1" applyBorder="1" applyAlignment="1">
      <alignment horizontal="center" vertical="top" wrapText="1"/>
    </xf>
    <xf numFmtId="0" fontId="103" fillId="14" borderId="0" xfId="7" applyNumberFormat="1" applyFont="1" applyFill="1" applyAlignment="1">
      <alignment horizontal="center" vertical="center" wrapText="1"/>
    </xf>
    <xf numFmtId="0" fontId="19" fillId="0" borderId="0" xfId="7" applyNumberFormat="1" applyFont="1">
      <alignment horizontal="left" vertical="top" wrapText="1" indent="1"/>
    </xf>
    <xf numFmtId="0" fontId="45" fillId="0" borderId="0" xfId="7" applyNumberFormat="1" applyFont="1">
      <alignment horizontal="left" vertical="top" wrapText="1" indent="1"/>
    </xf>
    <xf numFmtId="0" fontId="18" fillId="0" borderId="0" xfId="7" applyNumberFormat="1" applyFont="1">
      <alignment horizontal="left" vertical="top" wrapText="1" indent="1"/>
    </xf>
    <xf numFmtId="0" fontId="39" fillId="29" borderId="0" xfId="7" applyNumberFormat="1" applyFont="1" applyFill="1">
      <alignment horizontal="left" vertical="top" wrapText="1" indent="1"/>
    </xf>
    <xf numFmtId="0" fontId="19" fillId="29" borderId="0" xfId="7" applyNumberFormat="1" applyFont="1" applyFill="1">
      <alignment horizontal="left" vertical="top" wrapText="1" indent="1"/>
    </xf>
    <xf numFmtId="0" fontId="105" fillId="42" borderId="0" xfId="6" applyNumberFormat="1" applyFont="1" applyFill="1" applyBorder="1" applyAlignment="1">
      <alignment horizontal="center" vertical="center" wrapText="1"/>
    </xf>
    <xf numFmtId="0" fontId="105" fillId="42" borderId="6" xfId="6" applyNumberFormat="1" applyFont="1" applyFill="1" applyAlignment="1">
      <alignment horizontal="center" vertical="center" wrapText="1"/>
    </xf>
    <xf numFmtId="0" fontId="19" fillId="39" borderId="0" xfId="6" applyNumberFormat="1" applyFont="1" applyFill="1" applyBorder="1" applyAlignment="1">
      <alignment horizontal="center" vertical="center" wrapText="1"/>
    </xf>
    <xf numFmtId="0" fontId="19" fillId="39" borderId="6" xfId="6" applyNumberFormat="1" applyFont="1" applyFill="1" applyAlignment="1">
      <alignment horizontal="center" vertical="center" wrapText="1"/>
    </xf>
    <xf numFmtId="0" fontId="19" fillId="39" borderId="5" xfId="6" applyNumberFormat="1" applyFont="1" applyFill="1" applyBorder="1" applyAlignment="1">
      <alignment horizontal="center" vertical="center" wrapText="1"/>
    </xf>
    <xf numFmtId="0" fontId="50" fillId="0" borderId="19" xfId="6" applyNumberFormat="1" applyFont="1" applyBorder="1" applyAlignment="1">
      <alignment horizontal="center" vertical="center" wrapText="1"/>
    </xf>
    <xf numFmtId="0" fontId="50" fillId="0" borderId="18" xfId="6" applyNumberFormat="1" applyFont="1" applyBorder="1" applyAlignment="1">
      <alignment horizontal="center" vertical="center" wrapText="1"/>
    </xf>
  </cellXfs>
  <cellStyles count="13">
    <cellStyle name="1 日の詳細" xfId="6"/>
    <cellStyle name="40% - アクセント 1" xfId="1" builtinId="31" customBuiltin="1"/>
    <cellStyle name="アクセント 1" xfId="3" builtinId="29" customBuiltin="1"/>
    <cellStyle name="アクセント 5" xfId="4" builtinId="45" customBuiltin="1"/>
    <cellStyle name="タイトル" xfId="9" builtinId="15" customBuiltin="1"/>
    <cellStyle name="メモ" xfId="7"/>
    <cellStyle name="メモ見出し" xfId="8"/>
    <cellStyle name="見出し 1" xfId="2" builtinId="16" customBuiltin="1"/>
    <cellStyle name="見出し 2" xfId="10" builtinId="17" customBuiltin="1"/>
    <cellStyle name="見出し 3" xfId="11" builtinId="18" customBuiltin="1"/>
    <cellStyle name="見出し 4" xfId="12" builtinId="19" customBuiltin="1"/>
    <cellStyle name="日" xfId="5"/>
    <cellStyle name="標準" xfId="0" builtinId="0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A98CAA"/>
      <color rgb="FFFFFF66"/>
      <color rgb="FFFF99FF"/>
      <color rgb="FFE808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://publicdomainq.net/old-couple-gymnastics-0012931/" TargetMode="External"/><Relationship Id="rId18" Type="http://schemas.openxmlformats.org/officeDocument/2006/relationships/image" Target="../media/image11.jpeg"/><Relationship Id="rId26" Type="http://schemas.openxmlformats.org/officeDocument/2006/relationships/image" Target="../media/image17.jpeg"/><Relationship Id="rId39" Type="http://schemas.openxmlformats.org/officeDocument/2006/relationships/image" Target="../media/image24.png"/><Relationship Id="rId21" Type="http://schemas.openxmlformats.org/officeDocument/2006/relationships/image" Target="../media/image13.jpg"/><Relationship Id="rId34" Type="http://schemas.openxmlformats.org/officeDocument/2006/relationships/hyperlink" Target="http://gahag.net/000713-christmas-background/" TargetMode="External"/><Relationship Id="rId42" Type="http://schemas.openxmlformats.org/officeDocument/2006/relationships/hyperlink" Target="http://publicdomainq.net/kagami-mochi-0001386/" TargetMode="External"/><Relationship Id="rId47" Type="http://schemas.openxmlformats.org/officeDocument/2006/relationships/image" Target="../media/image28.jpg"/><Relationship Id="rId50" Type="http://schemas.openxmlformats.org/officeDocument/2006/relationships/hyperlink" Target="http://publicdomainq.net/fukuwarai-lucky-laugh-0002191/" TargetMode="External"/><Relationship Id="rId55" Type="http://schemas.openxmlformats.org/officeDocument/2006/relationships/hyperlink" Target="http://gahag.net/010761-hawaiian-hula-dancer/" TargetMode="External"/><Relationship Id="rId63" Type="http://schemas.openxmlformats.org/officeDocument/2006/relationships/image" Target="../media/image38.png"/><Relationship Id="rId68" Type="http://schemas.openxmlformats.org/officeDocument/2006/relationships/image" Target="../media/image42.png"/><Relationship Id="rId76" Type="http://schemas.openxmlformats.org/officeDocument/2006/relationships/image" Target="../media/image47.jpg"/><Relationship Id="rId7" Type="http://schemas.openxmlformats.org/officeDocument/2006/relationships/hyperlink" Target="https://publicdomainq.net/ehomaki-roasted-beans-apricot-0004141/" TargetMode="External"/><Relationship Id="rId71" Type="http://schemas.openxmlformats.org/officeDocument/2006/relationships/image" Target="../media/image44.jpg"/><Relationship Id="rId2" Type="http://schemas.openxmlformats.org/officeDocument/2006/relationships/image" Target="../media/image2.png"/><Relationship Id="rId16" Type="http://schemas.openxmlformats.org/officeDocument/2006/relationships/image" Target="../media/image10.jpg"/><Relationship Id="rId29" Type="http://schemas.openxmlformats.org/officeDocument/2006/relationships/image" Target="../media/image19.JPG"/><Relationship Id="rId11" Type="http://schemas.openxmlformats.org/officeDocument/2006/relationships/hyperlink" Target="http://gahag.net/001383-japanese-new-year/" TargetMode="External"/><Relationship Id="rId24" Type="http://schemas.openxmlformats.org/officeDocument/2006/relationships/image" Target="../media/image16.png"/><Relationship Id="rId32" Type="http://schemas.openxmlformats.org/officeDocument/2006/relationships/hyperlink" Target="http://publicdomainq.net/winter-trees-0008174/" TargetMode="External"/><Relationship Id="rId37" Type="http://schemas.openxmlformats.org/officeDocument/2006/relationships/image" Target="../media/image23.jpg"/><Relationship Id="rId40" Type="http://schemas.openxmlformats.org/officeDocument/2006/relationships/hyperlink" Target="https://www.taka.co.jp/tada/detail.php?id=1169&amp;cid=10&amp;cid2=43" TargetMode="External"/><Relationship Id="rId45" Type="http://schemas.openxmlformats.org/officeDocument/2006/relationships/image" Target="../media/image27.png"/><Relationship Id="rId53" Type="http://schemas.openxmlformats.org/officeDocument/2006/relationships/image" Target="../media/image32.jpg"/><Relationship Id="rId58" Type="http://schemas.openxmlformats.org/officeDocument/2006/relationships/image" Target="../media/image35.png"/><Relationship Id="rId66" Type="http://schemas.openxmlformats.org/officeDocument/2006/relationships/hyperlink" Target="https://publicdomainq.net/family-bus-travel-0024033/" TargetMode="External"/><Relationship Id="rId74" Type="http://schemas.openxmlformats.org/officeDocument/2006/relationships/hyperlink" Target="https://publicdomainq.net/hina-arare-hinamatsuri-0004461/" TargetMode="External"/><Relationship Id="rId5" Type="http://schemas.openxmlformats.org/officeDocument/2006/relationships/hyperlink" Target="http://publicdomainq.net/plum-background-0016125/" TargetMode="External"/><Relationship Id="rId15" Type="http://schemas.openxmlformats.org/officeDocument/2006/relationships/hyperlink" Target="http://publicdomainq.net/karuta-game-0010722/" TargetMode="External"/><Relationship Id="rId23" Type="http://schemas.openxmlformats.org/officeDocument/2006/relationships/image" Target="../media/image15.png"/><Relationship Id="rId28" Type="http://schemas.openxmlformats.org/officeDocument/2006/relationships/hyperlink" Target="https://www.publicdomainpictures.net/en/view-image.php?image=37290&amp;picture=red-balloon-clipart" TargetMode="External"/><Relationship Id="rId36" Type="http://schemas.openxmlformats.org/officeDocument/2006/relationships/hyperlink" Target="http://publicdomainq.net/playing-cards-0011237/" TargetMode="External"/><Relationship Id="rId49" Type="http://schemas.openxmlformats.org/officeDocument/2006/relationships/image" Target="../media/image29.png"/><Relationship Id="rId57" Type="http://schemas.openxmlformats.org/officeDocument/2006/relationships/hyperlink" Target="http://publicdomainq.net/setsubun-oni-0017807/" TargetMode="External"/><Relationship Id="rId61" Type="http://schemas.openxmlformats.org/officeDocument/2006/relationships/hyperlink" Target="http://gahag.net/009547-cook-dietitian/" TargetMode="External"/><Relationship Id="rId10" Type="http://schemas.openxmlformats.org/officeDocument/2006/relationships/image" Target="../media/image7.png"/><Relationship Id="rId19" Type="http://schemas.openxmlformats.org/officeDocument/2006/relationships/hyperlink" Target="https://www.bing.com/images/search?view=detailV2&amp;ccid=JLGu1ZHI&amp;id=5710682E8AA8A55CEE50C74862F6E5FD8C79DE47&amp;thid=OIP.JLGu1ZHIluaFCUaIFi5yGAHaGQ&amp;mediaurl=http://3.bp.blogspot.com/-BfYFZDpmmis/Uyk_HzXh5uI/AAAAAAAAeMI/23j27VXL514/s800/album_photo.png&amp;exph=676&amp;expw=800&amp;q=%e3%82%a4%e3%83%a9%e3%82%b9%e3%83%88+%e7%84%a1%e6%96%99+%e9%ab%98%e9%bd%a2%e8%80%85+%e3%82%a2%e3%83%ab%e3%83%90%e3%83%a0&amp;simid=608056269598951112&amp;selectedIndex=10&amp;qpvt=%e3%82%a4%e3%83%a9%e3%82%b9%e3%83%88+%e7%84%a1%e6%96%99+%e9%ab%98%e9%bd%a2%e8%80%85+%e3%82%a2%e3%83%ab%e3%83%90%e3%83%a0" TargetMode="External"/><Relationship Id="rId31" Type="http://schemas.openxmlformats.org/officeDocument/2006/relationships/image" Target="../media/image20.jpg"/><Relationship Id="rId44" Type="http://schemas.openxmlformats.org/officeDocument/2006/relationships/hyperlink" Target="https://publicdomainq.net/calligraphy-woman-writing-0016723/" TargetMode="External"/><Relationship Id="rId52" Type="http://schemas.openxmlformats.org/officeDocument/2006/relationships/image" Target="../media/image31.png"/><Relationship Id="rId60" Type="http://schemas.openxmlformats.org/officeDocument/2006/relationships/image" Target="../media/image36.png"/><Relationship Id="rId65" Type="http://schemas.openxmlformats.org/officeDocument/2006/relationships/image" Target="../media/image40.jpg"/><Relationship Id="rId73" Type="http://schemas.openxmlformats.org/officeDocument/2006/relationships/image" Target="../media/image45.jpg"/><Relationship Id="rId4" Type="http://schemas.openxmlformats.org/officeDocument/2006/relationships/image" Target="../media/image4.jpg"/><Relationship Id="rId9" Type="http://schemas.openxmlformats.org/officeDocument/2006/relationships/hyperlink" Target="http://publicdomainq.net/karuta-game-0007599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4.jpeg"/><Relationship Id="rId27" Type="http://schemas.openxmlformats.org/officeDocument/2006/relationships/image" Target="../media/image18.jpg"/><Relationship Id="rId30" Type="http://schemas.openxmlformats.org/officeDocument/2006/relationships/hyperlink" Target="https://ja.wikipedia.org/wiki/%E5%B9%B4%E8%B3%80%E7%8A%B6" TargetMode="External"/><Relationship Id="rId35" Type="http://schemas.openxmlformats.org/officeDocument/2006/relationships/image" Target="../media/image22.jpg"/><Relationship Id="rId43" Type="http://schemas.openxmlformats.org/officeDocument/2006/relationships/image" Target="../media/image26.jpg"/><Relationship Id="rId48" Type="http://schemas.openxmlformats.org/officeDocument/2006/relationships/hyperlink" Target="http://publicdomainq.net/kamizumo-toy-0002162/" TargetMode="External"/><Relationship Id="rId56" Type="http://schemas.openxmlformats.org/officeDocument/2006/relationships/image" Target="../media/image34.jpg"/><Relationship Id="rId64" Type="http://schemas.openxmlformats.org/officeDocument/2006/relationships/image" Target="../media/image39.png"/><Relationship Id="rId69" Type="http://schemas.openxmlformats.org/officeDocument/2006/relationships/hyperlink" Target="http://publicdomainq.net/cherry-blossoms-tree-0006972/" TargetMode="External"/><Relationship Id="rId77" Type="http://schemas.openxmlformats.org/officeDocument/2006/relationships/hyperlink" Target="http://publicdomainq.net/hina-doll-hinamatsuri-0004450/" TargetMode="External"/><Relationship Id="rId8" Type="http://schemas.openxmlformats.org/officeDocument/2006/relationships/image" Target="../media/image6.jpg"/><Relationship Id="rId51" Type="http://schemas.openxmlformats.org/officeDocument/2006/relationships/image" Target="../media/image30.jpg"/><Relationship Id="rId72" Type="http://schemas.openxmlformats.org/officeDocument/2006/relationships/hyperlink" Target="https://publicdomainq.net/hanami-cherry-blossoms-0019805/" TargetMode="External"/><Relationship Id="rId3" Type="http://schemas.openxmlformats.org/officeDocument/2006/relationships/image" Target="../media/image3.png"/><Relationship Id="rId12" Type="http://schemas.openxmlformats.org/officeDocument/2006/relationships/image" Target="../media/image8.jpg"/><Relationship Id="rId17" Type="http://schemas.openxmlformats.org/officeDocument/2006/relationships/hyperlink" Target="http://publicdomainq.net/woman-cooking-0013334/" TargetMode="External"/><Relationship Id="rId25" Type="http://schemas.openxmlformats.org/officeDocument/2006/relationships/hyperlink" Target="https://pixabay.com/en/cracker-congratulations-party-1245584/" TargetMode="External"/><Relationship Id="rId33" Type="http://schemas.openxmlformats.org/officeDocument/2006/relationships/image" Target="../media/image21.png"/><Relationship Id="rId38" Type="http://schemas.openxmlformats.org/officeDocument/2006/relationships/hyperlink" Target="http://publicdomainq.net/folding-fan-0003207/" TargetMode="External"/><Relationship Id="rId46" Type="http://schemas.openxmlformats.org/officeDocument/2006/relationships/hyperlink" Target="http://publicdomainq.net/shogi-japanese-chess-0010741/" TargetMode="External"/><Relationship Id="rId59" Type="http://schemas.openxmlformats.org/officeDocument/2006/relationships/hyperlink" Target="http://www.pngall.com/tom-and-jerry-png" TargetMode="External"/><Relationship Id="rId67" Type="http://schemas.openxmlformats.org/officeDocument/2006/relationships/image" Target="../media/image41.png"/><Relationship Id="rId20" Type="http://schemas.openxmlformats.org/officeDocument/2006/relationships/image" Target="../media/image12.jpeg"/><Relationship Id="rId41" Type="http://schemas.openxmlformats.org/officeDocument/2006/relationships/image" Target="../media/image25.png"/><Relationship Id="rId54" Type="http://schemas.openxmlformats.org/officeDocument/2006/relationships/image" Target="../media/image33.png"/><Relationship Id="rId62" Type="http://schemas.openxmlformats.org/officeDocument/2006/relationships/image" Target="../media/image37.png"/><Relationship Id="rId70" Type="http://schemas.openxmlformats.org/officeDocument/2006/relationships/image" Target="../media/image43.png"/><Relationship Id="rId75" Type="http://schemas.openxmlformats.org/officeDocument/2006/relationships/image" Target="../media/image46.png"/><Relationship Id="rId1" Type="http://schemas.openxmlformats.org/officeDocument/2006/relationships/image" Target="../media/image1.png"/><Relationship Id="rId6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46383</xdr:colOff>
      <xdr:row>104</xdr:row>
      <xdr:rowOff>127684</xdr:rowOff>
    </xdr:from>
    <xdr:to>
      <xdr:col>2</xdr:col>
      <xdr:colOff>675862</xdr:colOff>
      <xdr:row>104</xdr:row>
      <xdr:rowOff>684929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xmlns="" id="{255ED063-2A58-4153-8EE0-27F6E67E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861" y="47994536"/>
          <a:ext cx="629479" cy="557245"/>
        </a:xfrm>
        <a:prstGeom prst="rect">
          <a:avLst/>
        </a:prstGeom>
      </xdr:spPr>
    </xdr:pic>
    <xdr:clientData/>
  </xdr:twoCellAnchor>
  <xdr:twoCellAnchor editAs="oneCell">
    <xdr:from>
      <xdr:col>3</xdr:col>
      <xdr:colOff>583096</xdr:colOff>
      <xdr:row>102</xdr:row>
      <xdr:rowOff>564949</xdr:rowOff>
    </xdr:from>
    <xdr:to>
      <xdr:col>3</xdr:col>
      <xdr:colOff>1172818</xdr:colOff>
      <xdr:row>104</xdr:row>
      <xdr:rowOff>172875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xmlns="" id="{8DF240A8-57AF-424A-899D-7A68AF39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87148" y="47517401"/>
          <a:ext cx="589722" cy="5223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23455</xdr:colOff>
      <xdr:row>106</xdr:row>
      <xdr:rowOff>9673</xdr:rowOff>
    </xdr:from>
    <xdr:to>
      <xdr:col>5</xdr:col>
      <xdr:colOff>755038</xdr:colOff>
      <xdr:row>107</xdr:row>
      <xdr:rowOff>26169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xmlns="" id="{15077F15-0BFD-4CAC-9ABC-DF208081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111855">
          <a:off x="5055703" y="48787877"/>
          <a:ext cx="725487" cy="731583"/>
        </a:xfrm>
        <a:prstGeom prst="rect">
          <a:avLst/>
        </a:prstGeom>
      </xdr:spPr>
    </xdr:pic>
    <xdr:clientData/>
  </xdr:twoCellAnchor>
  <xdr:twoCellAnchor editAs="oneCell">
    <xdr:from>
      <xdr:col>5</xdr:col>
      <xdr:colOff>72762</xdr:colOff>
      <xdr:row>83</xdr:row>
      <xdr:rowOff>9300</xdr:rowOff>
    </xdr:from>
    <xdr:to>
      <xdr:col>5</xdr:col>
      <xdr:colOff>1025385</xdr:colOff>
      <xdr:row>83</xdr:row>
      <xdr:rowOff>682487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xmlns="" id="{73EBAC82-DEDE-439C-A556-2622F725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xmlns="" r:id="rId5"/>
            </a:ext>
          </a:extLst>
        </a:blip>
        <a:stretch>
          <a:fillRect/>
        </a:stretch>
      </xdr:blipFill>
      <xdr:spPr>
        <a:xfrm>
          <a:off x="5101962" y="38520117"/>
          <a:ext cx="952623" cy="673187"/>
        </a:xfrm>
        <a:prstGeom prst="rect">
          <a:avLst/>
        </a:prstGeom>
      </xdr:spPr>
    </xdr:pic>
    <xdr:clientData/>
  </xdr:twoCellAnchor>
  <xdr:twoCellAnchor editAs="oneCell">
    <xdr:from>
      <xdr:col>6</xdr:col>
      <xdr:colOff>198783</xdr:colOff>
      <xdr:row>83</xdr:row>
      <xdr:rowOff>23877</xdr:rowOff>
    </xdr:from>
    <xdr:to>
      <xdr:col>6</xdr:col>
      <xdr:colOff>997777</xdr:colOff>
      <xdr:row>83</xdr:row>
      <xdr:rowOff>670890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xmlns="" id="{CBC3AC91-F8A4-44F7-9AD7-5B357AC8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xmlns="" r:id="rId7"/>
            </a:ext>
          </a:extLst>
        </a:blip>
        <a:stretch>
          <a:fillRect/>
        </a:stretch>
      </xdr:blipFill>
      <xdr:spPr>
        <a:xfrm>
          <a:off x="6440557" y="38534694"/>
          <a:ext cx="798994" cy="647013"/>
        </a:xfrm>
        <a:prstGeom prst="rect">
          <a:avLst/>
        </a:prstGeom>
      </xdr:spPr>
    </xdr:pic>
    <xdr:clientData/>
  </xdr:twoCellAnchor>
  <xdr:twoCellAnchor editAs="oneCell">
    <xdr:from>
      <xdr:col>1</xdr:col>
      <xdr:colOff>798442</xdr:colOff>
      <xdr:row>76</xdr:row>
      <xdr:rowOff>168965</xdr:rowOff>
    </xdr:from>
    <xdr:to>
      <xdr:col>1</xdr:col>
      <xdr:colOff>1250381</xdr:colOff>
      <xdr:row>77</xdr:row>
      <xdr:rowOff>149086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837473B0-CC2E-450A-ABE3-18F120FF3D39}">
              <a1611:picAttrSrcUrl xmlns:a1611="http://schemas.microsoft.com/office/drawing/2016/11/main" xmlns="" r:id="rId9"/>
            </a:ext>
          </a:extLst>
        </a:blip>
        <a:srcRect l="35835" t="21927" r="762" b="-756"/>
        <a:stretch/>
      </xdr:blipFill>
      <xdr:spPr>
        <a:xfrm>
          <a:off x="947529" y="35270661"/>
          <a:ext cx="550999" cy="692425"/>
        </a:xfrm>
        <a:prstGeom prst="rect">
          <a:avLst/>
        </a:prstGeom>
      </xdr:spPr>
    </xdr:pic>
    <xdr:clientData/>
  </xdr:twoCellAnchor>
  <xdr:twoCellAnchor editAs="oneCell">
    <xdr:from>
      <xdr:col>1</xdr:col>
      <xdr:colOff>150808</xdr:colOff>
      <xdr:row>74</xdr:row>
      <xdr:rowOff>2826</xdr:rowOff>
    </xdr:from>
    <xdr:to>
      <xdr:col>1</xdr:col>
      <xdr:colOff>682487</xdr:colOff>
      <xdr:row>74</xdr:row>
      <xdr:rowOff>702365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837473B0-CC2E-450A-ABE3-18F120FF3D39}">
              <a1611:picAttrSrcUrl xmlns:a1611="http://schemas.microsoft.com/office/drawing/2016/11/main" xmlns="" r:id="rId11"/>
            </a:ext>
          </a:extLst>
        </a:blip>
        <a:srcRect l="70799" t="707" r="-118" b="41446"/>
        <a:stretch/>
      </xdr:blipFill>
      <xdr:spPr>
        <a:xfrm>
          <a:off x="289956" y="34034409"/>
          <a:ext cx="531679" cy="699539"/>
        </a:xfrm>
        <a:prstGeom prst="rect">
          <a:avLst/>
        </a:prstGeom>
      </xdr:spPr>
    </xdr:pic>
    <xdr:clientData/>
  </xdr:twoCellAnchor>
  <xdr:twoCellAnchor editAs="oneCell">
    <xdr:from>
      <xdr:col>3</xdr:col>
      <xdr:colOff>440636</xdr:colOff>
      <xdr:row>80</xdr:row>
      <xdr:rowOff>242169</xdr:rowOff>
    </xdr:from>
    <xdr:to>
      <xdr:col>4</xdr:col>
      <xdr:colOff>1092</xdr:colOff>
      <xdr:row>81</xdr:row>
      <xdr:rowOff>69574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837473B0-CC2E-450A-ABE3-18F120FF3D39}">
              <a1611:picAttrSrcUrl xmlns:a1611="http://schemas.microsoft.com/office/drawing/2016/11/main" xmlns="" r:id="rId13"/>
            </a:ext>
          </a:extLst>
        </a:blip>
        <a:stretch>
          <a:fillRect/>
        </a:stretch>
      </xdr:blipFill>
      <xdr:spPr>
        <a:xfrm>
          <a:off x="3322984" y="37182604"/>
          <a:ext cx="803510" cy="547992"/>
        </a:xfrm>
        <a:prstGeom prst="rect">
          <a:avLst/>
        </a:prstGeom>
      </xdr:spPr>
    </xdr:pic>
    <xdr:clientData/>
  </xdr:twoCellAnchor>
  <xdr:twoCellAnchor editAs="oneCell">
    <xdr:from>
      <xdr:col>5</xdr:col>
      <xdr:colOff>182975</xdr:colOff>
      <xdr:row>72</xdr:row>
      <xdr:rowOff>33127</xdr:rowOff>
    </xdr:from>
    <xdr:to>
      <xdr:col>5</xdr:col>
      <xdr:colOff>821634</xdr:colOff>
      <xdr:row>72</xdr:row>
      <xdr:rowOff>685772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837473B0-CC2E-450A-ABE3-18F120FF3D39}">
              <a1611:picAttrSrcUrl xmlns:a1611="http://schemas.microsoft.com/office/drawing/2016/11/main" xmlns="" r:id="rId15"/>
            </a:ext>
          </a:extLst>
        </a:blip>
        <a:stretch>
          <a:fillRect/>
        </a:stretch>
      </xdr:blipFill>
      <xdr:spPr>
        <a:xfrm>
          <a:off x="5212175" y="33150310"/>
          <a:ext cx="638659" cy="652645"/>
        </a:xfrm>
        <a:prstGeom prst="rect">
          <a:avLst/>
        </a:prstGeom>
      </xdr:spPr>
    </xdr:pic>
    <xdr:clientData/>
  </xdr:twoCellAnchor>
  <xdr:twoCellAnchor editAs="oneCell">
    <xdr:from>
      <xdr:col>2</xdr:col>
      <xdr:colOff>655455</xdr:colOff>
      <xdr:row>62</xdr:row>
      <xdr:rowOff>655983</xdr:rowOff>
    </xdr:from>
    <xdr:to>
      <xdr:col>3</xdr:col>
      <xdr:colOff>120332</xdr:colOff>
      <xdr:row>64</xdr:row>
      <xdr:rowOff>682487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837473B0-CC2E-450A-ABE3-18F120FF3D39}">
              <a1611:picAttrSrcUrl xmlns:a1611="http://schemas.microsoft.com/office/drawing/2016/11/main" xmlns="" r:id="rId17"/>
            </a:ext>
          </a:extLst>
        </a:blip>
        <a:stretch>
          <a:fillRect/>
        </a:stretch>
      </xdr:blipFill>
      <xdr:spPr>
        <a:xfrm>
          <a:off x="2046933" y="29141531"/>
          <a:ext cx="677451" cy="940904"/>
        </a:xfrm>
        <a:prstGeom prst="rect">
          <a:avLst/>
        </a:prstGeom>
      </xdr:spPr>
    </xdr:pic>
    <xdr:clientData/>
  </xdr:twoCellAnchor>
  <xdr:twoCellAnchor editAs="oneCell">
    <xdr:from>
      <xdr:col>5</xdr:col>
      <xdr:colOff>470367</xdr:colOff>
      <xdr:row>60</xdr:row>
      <xdr:rowOff>410817</xdr:rowOff>
    </xdr:from>
    <xdr:to>
      <xdr:col>6</xdr:col>
      <xdr:colOff>109626</xdr:colOff>
      <xdr:row>62</xdr:row>
      <xdr:rowOff>251791</xdr:rowOff>
    </xdr:to>
    <xdr:pic>
      <xdr:nvPicPr>
        <xdr:cNvPr id="30" name="図 29" descr="ソース画像を表示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9567" y="27981965"/>
          <a:ext cx="851833" cy="75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815008</xdr:colOff>
      <xdr:row>66</xdr:row>
      <xdr:rowOff>319516</xdr:rowOff>
    </xdr:from>
    <xdr:to>
      <xdr:col>7</xdr:col>
      <xdr:colOff>166313</xdr:colOff>
      <xdr:row>67</xdr:row>
      <xdr:rowOff>69904</xdr:rowOff>
    </xdr:to>
    <xdr:pic>
      <xdr:nvPicPr>
        <xdr:cNvPr id="19" name="図 18" descr="イラスト 無料 高齢者 アルバム に対する画像結果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6782" y="30633864"/>
          <a:ext cx="563879" cy="472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819980</xdr:colOff>
      <xdr:row>62</xdr:row>
      <xdr:rowOff>182217</xdr:rowOff>
    </xdr:from>
    <xdr:to>
      <xdr:col>4</xdr:col>
      <xdr:colOff>1211582</xdr:colOff>
      <xdr:row>62</xdr:row>
      <xdr:rowOff>695739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080" y="29576367"/>
          <a:ext cx="513522" cy="513522"/>
        </a:xfrm>
        <a:prstGeom prst="rect">
          <a:avLst/>
        </a:prstGeom>
      </xdr:spPr>
    </xdr:pic>
    <xdr:clientData/>
  </xdr:twoCellAnchor>
  <xdr:twoCellAnchor editAs="oneCell">
    <xdr:from>
      <xdr:col>1</xdr:col>
      <xdr:colOff>479346</xdr:colOff>
      <xdr:row>60</xdr:row>
      <xdr:rowOff>364436</xdr:rowOff>
    </xdr:from>
    <xdr:to>
      <xdr:col>1</xdr:col>
      <xdr:colOff>1239078</xdr:colOff>
      <xdr:row>62</xdr:row>
      <xdr:rowOff>120160</xdr:rowOff>
    </xdr:to>
    <xdr:pic>
      <xdr:nvPicPr>
        <xdr:cNvPr id="12" name="図 11" descr="ソース画像を表示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4" y="27935584"/>
          <a:ext cx="759732" cy="67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505279</xdr:colOff>
      <xdr:row>62</xdr:row>
      <xdr:rowOff>298173</xdr:rowOff>
    </xdr:from>
    <xdr:to>
      <xdr:col>7</xdr:col>
      <xdr:colOff>72886</xdr:colOff>
      <xdr:row>64</xdr:row>
      <xdr:rowOff>53797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7053" y="28783721"/>
          <a:ext cx="780181" cy="67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1036321</xdr:colOff>
      <xdr:row>62</xdr:row>
      <xdr:rowOff>251675</xdr:rowOff>
    </xdr:from>
    <xdr:to>
      <xdr:col>6</xdr:col>
      <xdr:colOff>279622</xdr:colOff>
      <xdr:row>63</xdr:row>
      <xdr:rowOff>112232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837473B0-CC2E-450A-ABE3-18F120FF3D39}">
              <a1611:picAttrSrcUrl xmlns:a1611="http://schemas.microsoft.com/office/drawing/2016/11/main" xmlns="" r:id="rId25"/>
            </a:ext>
          </a:extLst>
        </a:blip>
        <a:stretch>
          <a:fillRect/>
        </a:stretch>
      </xdr:blipFill>
      <xdr:spPr>
        <a:xfrm rot="2797733" flipH="1">
          <a:off x="6008685" y="28794059"/>
          <a:ext cx="569548" cy="455875"/>
        </a:xfrm>
        <a:prstGeom prst="rect">
          <a:avLst/>
        </a:prstGeom>
      </xdr:spPr>
    </xdr:pic>
    <xdr:clientData/>
  </xdr:twoCellAnchor>
  <xdr:twoCellAnchor editAs="oneCell">
    <xdr:from>
      <xdr:col>4</xdr:col>
      <xdr:colOff>397566</xdr:colOff>
      <xdr:row>66</xdr:row>
      <xdr:rowOff>139150</xdr:rowOff>
    </xdr:from>
    <xdr:to>
      <xdr:col>5</xdr:col>
      <xdr:colOff>16563</xdr:colOff>
      <xdr:row>66</xdr:row>
      <xdr:rowOff>699128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4192" y="30453498"/>
          <a:ext cx="831571" cy="559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577119</xdr:colOff>
      <xdr:row>59</xdr:row>
      <xdr:rowOff>115079</xdr:rowOff>
    </xdr:from>
    <xdr:to>
      <xdr:col>5</xdr:col>
      <xdr:colOff>22639</xdr:colOff>
      <xdr:row>61</xdr:row>
      <xdr:rowOff>191692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837473B0-CC2E-450A-ABE3-18F120FF3D39}">
              <a1611:picAttrSrcUrl xmlns:a1611="http://schemas.microsoft.com/office/drawing/2016/11/main" xmlns="" r:id="rId28"/>
            </a:ext>
          </a:extLst>
        </a:blip>
        <a:stretch>
          <a:fillRect/>
        </a:stretch>
      </xdr:blipFill>
      <xdr:spPr>
        <a:xfrm rot="20534418">
          <a:off x="4393745" y="27480818"/>
          <a:ext cx="658094" cy="991013"/>
        </a:xfrm>
        <a:prstGeom prst="rect">
          <a:avLst/>
        </a:prstGeom>
      </xdr:spPr>
    </xdr:pic>
    <xdr:clientData/>
  </xdr:twoCellAnchor>
  <xdr:twoCellAnchor editAs="oneCell">
    <xdr:from>
      <xdr:col>3</xdr:col>
      <xdr:colOff>396579</xdr:colOff>
      <xdr:row>60</xdr:row>
      <xdr:rowOff>34299</xdr:rowOff>
    </xdr:from>
    <xdr:to>
      <xdr:col>3</xdr:col>
      <xdr:colOff>900298</xdr:colOff>
      <xdr:row>61</xdr:row>
      <xdr:rowOff>85160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837473B0-CC2E-450A-ABE3-18F120FF3D39}">
              <a1611:picAttrSrcUrl xmlns:a1611="http://schemas.microsoft.com/office/drawing/2016/11/main" xmlns="" r:id="rId28"/>
            </a:ext>
          </a:extLst>
        </a:blip>
        <a:stretch>
          <a:fillRect/>
        </a:stretch>
      </xdr:blipFill>
      <xdr:spPr>
        <a:xfrm rot="697771">
          <a:off x="3278927" y="27723060"/>
          <a:ext cx="503719" cy="763165"/>
        </a:xfrm>
        <a:prstGeom prst="rect">
          <a:avLst/>
        </a:prstGeom>
      </xdr:spPr>
    </xdr:pic>
    <xdr:clientData/>
  </xdr:twoCellAnchor>
  <xdr:twoCellAnchor editAs="oneCell">
    <xdr:from>
      <xdr:col>3</xdr:col>
      <xdr:colOff>183957</xdr:colOff>
      <xdr:row>66</xdr:row>
      <xdr:rowOff>9837</xdr:rowOff>
    </xdr:from>
    <xdr:to>
      <xdr:col>3</xdr:col>
      <xdr:colOff>722242</xdr:colOff>
      <xdr:row>67</xdr:row>
      <xdr:rowOff>9385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837473B0-CC2E-450A-ABE3-18F120FF3D39}">
              <a1611:picAttrSrcUrl xmlns:a1611="http://schemas.microsoft.com/office/drawing/2016/11/main" xmlns="" r:id="rId30"/>
            </a:ext>
          </a:extLst>
        </a:blip>
        <a:stretch>
          <a:fillRect/>
        </a:stretch>
      </xdr:blipFill>
      <xdr:spPr>
        <a:xfrm>
          <a:off x="2788009" y="30324185"/>
          <a:ext cx="538285" cy="72179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</xdr:row>
      <xdr:rowOff>0</xdr:rowOff>
    </xdr:from>
    <xdr:to>
      <xdr:col>33</xdr:col>
      <xdr:colOff>130865</xdr:colOff>
      <xdr:row>54</xdr:row>
      <xdr:rowOff>366506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837473B0-CC2E-450A-ABE3-18F120FF3D39}">
              <a1611:picAttrSrcUrl xmlns:a1611="http://schemas.microsoft.com/office/drawing/2016/11/main" xmlns="" r:id="rId32"/>
            </a:ext>
          </a:extLst>
        </a:blip>
        <a:stretch>
          <a:fillRect/>
        </a:stretch>
      </xdr:blipFill>
      <xdr:spPr>
        <a:xfrm>
          <a:off x="14723165" y="22528696"/>
          <a:ext cx="8572500" cy="261937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66</xdr:row>
      <xdr:rowOff>123408</xdr:rowOff>
    </xdr:from>
    <xdr:to>
      <xdr:col>3</xdr:col>
      <xdr:colOff>6628</xdr:colOff>
      <xdr:row>67</xdr:row>
      <xdr:rowOff>99391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837473B0-CC2E-450A-ABE3-18F120FF3D39}">
              <a1611:picAttrSrcUrl xmlns:a1611="http://schemas.microsoft.com/office/drawing/2016/11/main" xmlns="" r:id="rId34"/>
            </a:ext>
          </a:extLst>
        </a:blip>
        <a:srcRect b="57574"/>
        <a:stretch/>
      </xdr:blipFill>
      <xdr:spPr>
        <a:xfrm>
          <a:off x="172279" y="30437756"/>
          <a:ext cx="2438401" cy="6982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59634</xdr:colOff>
      <xdr:row>55</xdr:row>
      <xdr:rowOff>13251</xdr:rowOff>
    </xdr:from>
    <xdr:to>
      <xdr:col>7</xdr:col>
      <xdr:colOff>523460</xdr:colOff>
      <xdr:row>56</xdr:row>
      <xdr:rowOff>18633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837473B0-CC2E-450A-ABE3-18F120FF3D39}">
              <a1611:picAttrSrcUrl xmlns:a1611="http://schemas.microsoft.com/office/drawing/2016/11/main" xmlns="" r:id="rId34"/>
            </a:ext>
          </a:extLst>
        </a:blip>
        <a:srcRect t="62946" b="-1"/>
        <a:stretch/>
      </xdr:blipFill>
      <xdr:spPr>
        <a:xfrm>
          <a:off x="5088834" y="25603199"/>
          <a:ext cx="2888974" cy="6944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344557</xdr:colOff>
      <xdr:row>72</xdr:row>
      <xdr:rowOff>72887</xdr:rowOff>
    </xdr:from>
    <xdr:to>
      <xdr:col>6</xdr:col>
      <xdr:colOff>1196481</xdr:colOff>
      <xdr:row>72</xdr:row>
      <xdr:rowOff>655982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837473B0-CC2E-450A-ABE3-18F120FF3D39}">
              <a1611:picAttrSrcUrl xmlns:a1611="http://schemas.microsoft.com/office/drawing/2016/11/main" xmlns="" r:id="rId36"/>
            </a:ext>
          </a:extLst>
        </a:blip>
        <a:stretch>
          <a:fillRect/>
        </a:stretch>
      </xdr:blipFill>
      <xdr:spPr>
        <a:xfrm>
          <a:off x="6586331" y="33190070"/>
          <a:ext cx="851924" cy="583095"/>
        </a:xfrm>
        <a:prstGeom prst="rect">
          <a:avLst/>
        </a:prstGeom>
      </xdr:spPr>
    </xdr:pic>
    <xdr:clientData/>
  </xdr:twoCellAnchor>
  <xdr:twoCellAnchor editAs="oneCell">
    <xdr:from>
      <xdr:col>6</xdr:col>
      <xdr:colOff>1199322</xdr:colOff>
      <xdr:row>69</xdr:row>
      <xdr:rowOff>1709</xdr:rowOff>
    </xdr:from>
    <xdr:to>
      <xdr:col>8</xdr:col>
      <xdr:colOff>6624</xdr:colOff>
      <xdr:row>70</xdr:row>
      <xdr:rowOff>766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837473B0-CC2E-450A-ABE3-18F120FF3D39}">
              <a1611:picAttrSrcUrl xmlns:a1611="http://schemas.microsoft.com/office/drawing/2016/11/main" xmlns="" r:id="rId38"/>
            </a:ext>
          </a:extLst>
        </a:blip>
        <a:stretch>
          <a:fillRect/>
        </a:stretch>
      </xdr:blipFill>
      <xdr:spPr>
        <a:xfrm flipH="1">
          <a:off x="7441096" y="32052092"/>
          <a:ext cx="1232450" cy="686514"/>
        </a:xfrm>
        <a:prstGeom prst="rect">
          <a:avLst/>
        </a:prstGeom>
      </xdr:spPr>
    </xdr:pic>
    <xdr:clientData/>
  </xdr:twoCellAnchor>
  <xdr:twoCellAnchor editAs="oneCell">
    <xdr:from>
      <xdr:col>5</xdr:col>
      <xdr:colOff>775251</xdr:colOff>
      <xdr:row>74</xdr:row>
      <xdr:rowOff>696438</xdr:rowOff>
    </xdr:from>
    <xdr:to>
      <xdr:col>6</xdr:col>
      <xdr:colOff>323170</xdr:colOff>
      <xdr:row>76</xdr:row>
      <xdr:rowOff>662607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837473B0-CC2E-450A-ABE3-18F120FF3D39}">
              <a1611:picAttrSrcUrl xmlns:a1611="http://schemas.microsoft.com/office/drawing/2016/11/main" xmlns="" r:id="rId40"/>
            </a:ext>
          </a:extLst>
        </a:blip>
        <a:srcRect t="20083" r="48299" b="20054"/>
        <a:stretch/>
      </xdr:blipFill>
      <xdr:spPr>
        <a:xfrm flipH="1">
          <a:off x="5804451" y="34728021"/>
          <a:ext cx="760493" cy="880569"/>
        </a:xfrm>
        <a:prstGeom prst="rect">
          <a:avLst/>
        </a:prstGeom>
      </xdr:spPr>
    </xdr:pic>
    <xdr:clientData/>
  </xdr:twoCellAnchor>
  <xdr:twoCellAnchor editAs="oneCell">
    <xdr:from>
      <xdr:col>6</xdr:col>
      <xdr:colOff>337929</xdr:colOff>
      <xdr:row>69</xdr:row>
      <xdr:rowOff>1393</xdr:rowOff>
    </xdr:from>
    <xdr:to>
      <xdr:col>6</xdr:col>
      <xdr:colOff>955578</xdr:colOff>
      <xdr:row>70</xdr:row>
      <xdr:rowOff>8223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837473B0-CC2E-450A-ABE3-18F120FF3D39}">
              <a1611:picAttrSrcUrl xmlns:a1611="http://schemas.microsoft.com/office/drawing/2016/11/main" xmlns="" r:id="rId42"/>
            </a:ext>
          </a:extLst>
        </a:blip>
        <a:stretch>
          <a:fillRect/>
        </a:stretch>
      </xdr:blipFill>
      <xdr:spPr>
        <a:xfrm flipH="1">
          <a:off x="6579703" y="32051776"/>
          <a:ext cx="617649" cy="695943"/>
        </a:xfrm>
        <a:prstGeom prst="rect">
          <a:avLst/>
        </a:prstGeom>
      </xdr:spPr>
    </xdr:pic>
    <xdr:clientData/>
  </xdr:twoCellAnchor>
  <xdr:twoCellAnchor editAs="oneCell">
    <xdr:from>
      <xdr:col>4</xdr:col>
      <xdr:colOff>1205948</xdr:colOff>
      <xdr:row>69</xdr:row>
      <xdr:rowOff>1709</xdr:rowOff>
    </xdr:from>
    <xdr:to>
      <xdr:col>6</xdr:col>
      <xdr:colOff>13252</xdr:colOff>
      <xdr:row>70</xdr:row>
      <xdr:rowOff>766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837473B0-CC2E-450A-ABE3-18F120FF3D39}">
              <a1611:picAttrSrcUrl xmlns:a1611="http://schemas.microsoft.com/office/drawing/2016/11/main" xmlns="" r:id="rId38"/>
            </a:ext>
          </a:extLst>
        </a:blip>
        <a:stretch>
          <a:fillRect/>
        </a:stretch>
      </xdr:blipFill>
      <xdr:spPr>
        <a:xfrm flipH="1">
          <a:off x="5022574" y="32052092"/>
          <a:ext cx="1232452" cy="686514"/>
        </a:xfrm>
        <a:prstGeom prst="rect">
          <a:avLst/>
        </a:prstGeom>
      </xdr:spPr>
    </xdr:pic>
    <xdr:clientData/>
  </xdr:twoCellAnchor>
  <xdr:twoCellAnchor editAs="oneCell">
    <xdr:from>
      <xdr:col>4</xdr:col>
      <xdr:colOff>575713</xdr:colOff>
      <xdr:row>77</xdr:row>
      <xdr:rowOff>47309</xdr:rowOff>
    </xdr:from>
    <xdr:to>
      <xdr:col>4</xdr:col>
      <xdr:colOff>1093304</xdr:colOff>
      <xdr:row>78</xdr:row>
      <xdr:rowOff>339584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837473B0-CC2E-450A-ABE3-18F120FF3D39}">
              <a1611:picAttrSrcUrl xmlns:a1611="http://schemas.microsoft.com/office/drawing/2016/11/main" xmlns="" r:id="rId44"/>
            </a:ext>
          </a:extLst>
        </a:blip>
        <a:stretch>
          <a:fillRect/>
        </a:stretch>
      </xdr:blipFill>
      <xdr:spPr>
        <a:xfrm>
          <a:off x="4392339" y="35702283"/>
          <a:ext cx="517591" cy="497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457201</xdr:colOff>
      <xdr:row>73</xdr:row>
      <xdr:rowOff>161445</xdr:rowOff>
    </xdr:from>
    <xdr:to>
      <xdr:col>5</xdr:col>
      <xdr:colOff>86138</xdr:colOff>
      <xdr:row>74</xdr:row>
      <xdr:rowOff>469489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837473B0-CC2E-450A-ABE3-18F120FF3D39}">
              <a1611:picAttrSrcUrl xmlns:a1611="http://schemas.microsoft.com/office/drawing/2016/11/main" xmlns="" r:id="rId46"/>
            </a:ext>
          </a:extLst>
        </a:blip>
        <a:stretch>
          <a:fillRect/>
        </a:stretch>
      </xdr:blipFill>
      <xdr:spPr>
        <a:xfrm>
          <a:off x="4273827" y="33987619"/>
          <a:ext cx="841511" cy="513453"/>
        </a:xfrm>
        <a:prstGeom prst="rect">
          <a:avLst/>
        </a:prstGeom>
      </xdr:spPr>
    </xdr:pic>
    <xdr:clientData/>
  </xdr:twoCellAnchor>
  <xdr:twoCellAnchor editAs="oneCell">
    <xdr:from>
      <xdr:col>5</xdr:col>
      <xdr:colOff>530086</xdr:colOff>
      <xdr:row>73</xdr:row>
      <xdr:rowOff>17901</xdr:rowOff>
    </xdr:from>
    <xdr:to>
      <xdr:col>6</xdr:col>
      <xdr:colOff>172277</xdr:colOff>
      <xdr:row>74</xdr:row>
      <xdr:rowOff>570466</xdr:rowOff>
    </xdr:to>
    <xdr:pic>
      <xdr:nvPicPr>
        <xdr:cNvPr id="48" name="図 47" descr="ソース画像を表示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286" y="33844075"/>
          <a:ext cx="854765" cy="757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631174</xdr:colOff>
      <xdr:row>76</xdr:row>
      <xdr:rowOff>172277</xdr:rowOff>
    </xdr:from>
    <xdr:to>
      <xdr:col>3</xdr:col>
      <xdr:colOff>198781</xdr:colOff>
      <xdr:row>77</xdr:row>
      <xdr:rowOff>133310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652" y="35118260"/>
          <a:ext cx="780181" cy="67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443948</xdr:colOff>
      <xdr:row>78</xdr:row>
      <xdr:rowOff>83854</xdr:rowOff>
    </xdr:from>
    <xdr:to>
      <xdr:col>6</xdr:col>
      <xdr:colOff>1099929</xdr:colOff>
      <xdr:row>78</xdr:row>
      <xdr:rowOff>649355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837473B0-CC2E-450A-ABE3-18F120FF3D39}">
              <a1611:picAttrSrcUrl xmlns:a1611="http://schemas.microsoft.com/office/drawing/2016/11/main" xmlns="" r:id="rId48"/>
            </a:ext>
          </a:extLst>
        </a:blip>
        <a:stretch>
          <a:fillRect/>
        </a:stretch>
      </xdr:blipFill>
      <xdr:spPr>
        <a:xfrm>
          <a:off x="6685722" y="35944237"/>
          <a:ext cx="655981" cy="565501"/>
        </a:xfrm>
        <a:prstGeom prst="rect">
          <a:avLst/>
        </a:prstGeom>
      </xdr:spPr>
    </xdr:pic>
    <xdr:clientData/>
  </xdr:twoCellAnchor>
  <xdr:twoCellAnchor editAs="oneCell">
    <xdr:from>
      <xdr:col>2</xdr:col>
      <xdr:colOff>463876</xdr:colOff>
      <xdr:row>73</xdr:row>
      <xdr:rowOff>185772</xdr:rowOff>
    </xdr:from>
    <xdr:to>
      <xdr:col>2</xdr:col>
      <xdr:colOff>1000539</xdr:colOff>
      <xdr:row>74</xdr:row>
      <xdr:rowOff>693738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837473B0-CC2E-450A-ABE3-18F120FF3D39}">
              <a1611:picAttrSrcUrl xmlns:a1611="http://schemas.microsoft.com/office/drawing/2016/11/main" xmlns="" r:id="rId11"/>
            </a:ext>
          </a:extLst>
        </a:blip>
        <a:srcRect l="70799" t="707" r="-118" b="41446"/>
        <a:stretch/>
      </xdr:blipFill>
      <xdr:spPr>
        <a:xfrm>
          <a:off x="1855354" y="34011946"/>
          <a:ext cx="536663" cy="713375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606137</xdr:colOff>
      <xdr:row>79</xdr:row>
      <xdr:rowOff>74542</xdr:rowOff>
    </xdr:from>
    <xdr:to>
      <xdr:col>2</xdr:col>
      <xdr:colOff>1210253</xdr:colOff>
      <xdr:row>80</xdr:row>
      <xdr:rowOff>512664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837473B0-CC2E-450A-ABE3-18F120FF3D39}">
              <a1611:picAttrSrcUrl xmlns:a1611="http://schemas.microsoft.com/office/drawing/2016/11/main" xmlns="" r:id="rId50"/>
            </a:ext>
          </a:extLst>
        </a:blip>
        <a:stretch>
          <a:fillRect/>
        </a:stretch>
      </xdr:blipFill>
      <xdr:spPr>
        <a:xfrm>
          <a:off x="2146702" y="36807912"/>
          <a:ext cx="634596" cy="645187"/>
        </a:xfrm>
        <a:prstGeom prst="rect">
          <a:avLst/>
        </a:prstGeom>
      </xdr:spPr>
    </xdr:pic>
    <xdr:clientData/>
  </xdr:twoCellAnchor>
  <xdr:oneCellAnchor>
    <xdr:from>
      <xdr:col>4</xdr:col>
      <xdr:colOff>606137</xdr:colOff>
      <xdr:row>79</xdr:row>
      <xdr:rowOff>74542</xdr:rowOff>
    </xdr:from>
    <xdr:ext cx="634596" cy="645187"/>
    <xdr:pic>
      <xdr:nvPicPr>
        <xdr:cNvPr id="40" name="図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837473B0-CC2E-450A-ABE3-18F120FF3D39}">
              <a1611:picAttrSrcUrl xmlns:a1611="http://schemas.microsoft.com/office/drawing/2016/11/main" xmlns="" r:id="rId50"/>
            </a:ext>
          </a:extLst>
        </a:blip>
        <a:stretch>
          <a:fillRect/>
        </a:stretch>
      </xdr:blipFill>
      <xdr:spPr>
        <a:xfrm>
          <a:off x="2146702" y="36807912"/>
          <a:ext cx="634596" cy="645187"/>
        </a:xfrm>
        <a:prstGeom prst="rect">
          <a:avLst/>
        </a:prstGeom>
      </xdr:spPr>
    </xdr:pic>
    <xdr:clientData/>
  </xdr:oneCellAnchor>
  <xdr:twoCellAnchor editAs="oneCell">
    <xdr:from>
      <xdr:col>1</xdr:col>
      <xdr:colOff>477077</xdr:colOff>
      <xdr:row>93</xdr:row>
      <xdr:rowOff>13251</xdr:rowOff>
    </xdr:from>
    <xdr:to>
      <xdr:col>1</xdr:col>
      <xdr:colOff>1219200</xdr:colOff>
      <xdr:row>94</xdr:row>
      <xdr:rowOff>469241</xdr:rowOff>
    </xdr:to>
    <xdr:pic>
      <xdr:nvPicPr>
        <xdr:cNvPr id="43" name="図 42" descr="ソース画像を表示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25" y="43043060"/>
          <a:ext cx="742123" cy="661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715617</xdr:colOff>
      <xdr:row>90</xdr:row>
      <xdr:rowOff>465287</xdr:rowOff>
    </xdr:from>
    <xdr:to>
      <xdr:col>4</xdr:col>
      <xdr:colOff>1186582</xdr:colOff>
      <xdr:row>91</xdr:row>
      <xdr:rowOff>44655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837473B0-CC2E-450A-ABE3-18F120FF3D39}">
              <a1611:picAttrSrcUrl xmlns:a1611="http://schemas.microsoft.com/office/drawing/2016/11/main" xmlns="" r:id="rId46"/>
            </a:ext>
          </a:extLst>
        </a:blip>
        <a:stretch>
          <a:fillRect/>
        </a:stretch>
      </xdr:blipFill>
      <xdr:spPr>
        <a:xfrm>
          <a:off x="4532243" y="41871704"/>
          <a:ext cx="470965" cy="288360"/>
        </a:xfrm>
        <a:prstGeom prst="rect">
          <a:avLst/>
        </a:prstGeom>
      </xdr:spPr>
    </xdr:pic>
    <xdr:clientData/>
  </xdr:twoCellAnchor>
  <xdr:twoCellAnchor editAs="oneCell">
    <xdr:from>
      <xdr:col>4</xdr:col>
      <xdr:colOff>536368</xdr:colOff>
      <xdr:row>88</xdr:row>
      <xdr:rowOff>549966</xdr:rowOff>
    </xdr:from>
    <xdr:to>
      <xdr:col>5</xdr:col>
      <xdr:colOff>45767</xdr:colOff>
      <xdr:row>90</xdr:row>
      <xdr:rowOff>84550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352994" y="41041983"/>
          <a:ext cx="721973" cy="448984"/>
        </a:xfrm>
        <a:prstGeom prst="rect">
          <a:avLst/>
        </a:prstGeom>
      </xdr:spPr>
    </xdr:pic>
    <xdr:clientData/>
  </xdr:twoCellAnchor>
  <xdr:twoCellAnchor editAs="oneCell">
    <xdr:from>
      <xdr:col>4</xdr:col>
      <xdr:colOff>385969</xdr:colOff>
      <xdr:row>93</xdr:row>
      <xdr:rowOff>34787</xdr:rowOff>
    </xdr:from>
    <xdr:to>
      <xdr:col>4</xdr:col>
      <xdr:colOff>1194650</xdr:colOff>
      <xdr:row>94</xdr:row>
      <xdr:rowOff>535057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175378">
          <a:off x="4202595" y="43064596"/>
          <a:ext cx="808681" cy="705678"/>
        </a:xfrm>
        <a:prstGeom prst="rect">
          <a:avLst/>
        </a:prstGeom>
      </xdr:spPr>
    </xdr:pic>
    <xdr:clientData/>
  </xdr:twoCellAnchor>
  <xdr:twoCellAnchor editAs="oneCell">
    <xdr:from>
      <xdr:col>3</xdr:col>
      <xdr:colOff>575769</xdr:colOff>
      <xdr:row>88</xdr:row>
      <xdr:rowOff>679173</xdr:rowOff>
    </xdr:from>
    <xdr:to>
      <xdr:col>4</xdr:col>
      <xdr:colOff>9939</xdr:colOff>
      <xdr:row>90</xdr:row>
      <xdr:rowOff>282385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8117" y="41355064"/>
          <a:ext cx="775952" cy="522582"/>
        </a:xfrm>
        <a:prstGeom prst="rect">
          <a:avLst/>
        </a:prstGeom>
      </xdr:spPr>
    </xdr:pic>
    <xdr:clientData/>
  </xdr:twoCellAnchor>
  <xdr:twoCellAnchor editAs="oneCell">
    <xdr:from>
      <xdr:col>6</xdr:col>
      <xdr:colOff>433284</xdr:colOff>
      <xdr:row>88</xdr:row>
      <xdr:rowOff>660953</xdr:rowOff>
    </xdr:from>
    <xdr:to>
      <xdr:col>7</xdr:col>
      <xdr:colOff>6031</xdr:colOff>
      <xdr:row>90</xdr:row>
      <xdr:rowOff>443948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058" y="41152970"/>
          <a:ext cx="785321" cy="69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576469</xdr:colOff>
      <xdr:row>86</xdr:row>
      <xdr:rowOff>624491</xdr:rowOff>
    </xdr:from>
    <xdr:to>
      <xdr:col>5</xdr:col>
      <xdr:colOff>72886</xdr:colOff>
      <xdr:row>88</xdr:row>
      <xdr:rowOff>457200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xmlns="" id="{5D01421A-B0BB-48FC-A744-4FD2E9263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837473B0-CC2E-450A-ABE3-18F120FF3D39}">
              <a1611:picAttrSrcUrl xmlns:a1611="http://schemas.microsoft.com/office/drawing/2016/11/main" xmlns="" r:id="rId55"/>
            </a:ext>
          </a:extLst>
        </a:blip>
        <a:srcRect l="20882" r="51765" b="61417"/>
        <a:stretch/>
      </xdr:blipFill>
      <xdr:spPr>
        <a:xfrm>
          <a:off x="4393095" y="40202108"/>
          <a:ext cx="708991" cy="747109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83</xdr:row>
      <xdr:rowOff>13251</xdr:rowOff>
    </xdr:from>
    <xdr:to>
      <xdr:col>7</xdr:col>
      <xdr:colOff>1105023</xdr:colOff>
      <xdr:row>83</xdr:row>
      <xdr:rowOff>686438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xmlns="" id="{B8681FFE-7C91-41AB-8CB9-53C234D94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xmlns="" r:id="rId5"/>
            </a:ext>
          </a:extLst>
        </a:blip>
        <a:stretch>
          <a:fillRect/>
        </a:stretch>
      </xdr:blipFill>
      <xdr:spPr>
        <a:xfrm>
          <a:off x="7606748" y="38524068"/>
          <a:ext cx="952623" cy="673187"/>
        </a:xfrm>
        <a:prstGeom prst="rect">
          <a:avLst/>
        </a:prstGeom>
      </xdr:spPr>
    </xdr:pic>
    <xdr:clientData/>
  </xdr:twoCellAnchor>
  <xdr:oneCellAnchor>
    <xdr:from>
      <xdr:col>1</xdr:col>
      <xdr:colOff>594398</xdr:colOff>
      <xdr:row>90</xdr:row>
      <xdr:rowOff>242169</xdr:rowOff>
    </xdr:from>
    <xdr:ext cx="619267" cy="440318"/>
    <xdr:pic>
      <xdr:nvPicPr>
        <xdr:cNvPr id="66" name="図 65">
          <a:extLst>
            <a:ext uri="{FF2B5EF4-FFF2-40B4-BE49-F238E27FC236}">
              <a16:creationId xmlns:a16="http://schemas.microsoft.com/office/drawing/2014/main" xmlns="" id="{4B588B4B-136A-4428-B287-C8FF7085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837473B0-CC2E-450A-ABE3-18F120FF3D39}">
              <a1611:picAttrSrcUrl xmlns:a1611="http://schemas.microsoft.com/office/drawing/2016/11/main" xmlns="" r:id="rId13"/>
            </a:ext>
          </a:extLst>
        </a:blip>
        <a:stretch>
          <a:fillRect/>
        </a:stretch>
      </xdr:blipFill>
      <xdr:spPr>
        <a:xfrm>
          <a:off x="733546" y="41648586"/>
          <a:ext cx="619267" cy="440318"/>
        </a:xfrm>
        <a:prstGeom prst="rect">
          <a:avLst/>
        </a:prstGeom>
      </xdr:spPr>
    </xdr:pic>
    <xdr:clientData/>
  </xdr:oneCellAnchor>
  <xdr:twoCellAnchor editAs="oneCell">
    <xdr:from>
      <xdr:col>5</xdr:col>
      <xdr:colOff>564820</xdr:colOff>
      <xdr:row>86</xdr:row>
      <xdr:rowOff>256563</xdr:rowOff>
    </xdr:from>
    <xdr:to>
      <xdr:col>6</xdr:col>
      <xdr:colOff>68339</xdr:colOff>
      <xdr:row>87</xdr:row>
      <xdr:rowOff>32127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xmlns="" id="{C1739B8A-66BD-4C30-9EB6-FBA6F4A0D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837473B0-CC2E-450A-ABE3-18F120FF3D39}">
              <a1611:picAttrSrcUrl xmlns:a1611="http://schemas.microsoft.com/office/drawing/2016/11/main" xmlns="" r:id="rId57"/>
            </a:ext>
          </a:extLst>
        </a:blip>
        <a:stretch>
          <a:fillRect/>
        </a:stretch>
      </xdr:blipFill>
      <xdr:spPr>
        <a:xfrm>
          <a:off x="5594020" y="39834180"/>
          <a:ext cx="716093" cy="484556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459548</xdr:colOff>
      <xdr:row>90</xdr:row>
      <xdr:rowOff>505236</xdr:rowOff>
    </xdr:from>
    <xdr:to>
      <xdr:col>3</xdr:col>
      <xdr:colOff>36824</xdr:colOff>
      <xdr:row>92</xdr:row>
      <xdr:rowOff>298171</xdr:rowOff>
    </xdr:to>
    <xdr:pic>
      <xdr:nvPicPr>
        <xdr:cNvPr id="73" name="図 72" descr="ソース画像を表示">
          <a:extLst>
            <a:ext uri="{FF2B5EF4-FFF2-40B4-BE49-F238E27FC236}">
              <a16:creationId xmlns:a16="http://schemas.microsoft.com/office/drawing/2014/main" xmlns="" id="{8878681A-7674-49BB-B7E6-CA59F89B6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113" y="42100497"/>
          <a:ext cx="919059" cy="71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165653</xdr:colOff>
      <xdr:row>93</xdr:row>
      <xdr:rowOff>188127</xdr:rowOff>
    </xdr:from>
    <xdr:to>
      <xdr:col>3</xdr:col>
      <xdr:colOff>139148</xdr:colOff>
      <xdr:row>96</xdr:row>
      <xdr:rowOff>241135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xmlns="" id="{DFCDC9B8-8D32-438D-9939-8DC48935A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837473B0-CC2E-450A-ABE3-18F120FF3D39}">
              <a1611:picAttrSrcUrl xmlns:a1611="http://schemas.microsoft.com/office/drawing/2016/11/main" xmlns="" r:id="rId59"/>
            </a:ext>
          </a:extLst>
        </a:blip>
        <a:stretch>
          <a:fillRect/>
        </a:stretch>
      </xdr:blipFill>
      <xdr:spPr>
        <a:xfrm rot="19964481">
          <a:off x="1557131" y="43217936"/>
          <a:ext cx="1186069" cy="1186069"/>
        </a:xfrm>
        <a:prstGeom prst="rect">
          <a:avLst/>
        </a:prstGeom>
      </xdr:spPr>
    </xdr:pic>
    <xdr:clientData/>
  </xdr:twoCellAnchor>
  <xdr:twoCellAnchor editAs="oneCell">
    <xdr:from>
      <xdr:col>1</xdr:col>
      <xdr:colOff>602973</xdr:colOff>
      <xdr:row>91</xdr:row>
      <xdr:rowOff>51519</xdr:rowOff>
    </xdr:from>
    <xdr:to>
      <xdr:col>1</xdr:col>
      <xdr:colOff>1191735</xdr:colOff>
      <xdr:row>92</xdr:row>
      <xdr:rowOff>496956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xmlns="" id="{52050921-C245-45B1-BA3D-AAD349655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>
          <a:extLst>
            <a:ext uri="{837473B0-CC2E-450A-ABE3-18F120FF3D39}">
              <a1611:picAttrSrcUrl xmlns:a1611="http://schemas.microsoft.com/office/drawing/2016/11/main" xmlns="" r:id="rId61"/>
            </a:ext>
          </a:extLst>
        </a:blip>
        <a:srcRect l="42834" r="32046" b="52682"/>
        <a:stretch/>
      </xdr:blipFill>
      <xdr:spPr>
        <a:xfrm>
          <a:off x="742121" y="42166928"/>
          <a:ext cx="588762" cy="650845"/>
        </a:xfrm>
        <a:prstGeom prst="rect">
          <a:avLst/>
        </a:prstGeom>
      </xdr:spPr>
    </xdr:pic>
    <xdr:clientData/>
  </xdr:twoCellAnchor>
  <xdr:twoCellAnchor editAs="oneCell">
    <xdr:from>
      <xdr:col>1</xdr:col>
      <xdr:colOff>602974</xdr:colOff>
      <xdr:row>86</xdr:row>
      <xdr:rowOff>569844</xdr:rowOff>
    </xdr:from>
    <xdr:to>
      <xdr:col>1</xdr:col>
      <xdr:colOff>1219200</xdr:colOff>
      <xdr:row>88</xdr:row>
      <xdr:rowOff>469603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xmlns="" id="{57D9A7E1-A64D-46BB-8AE0-D3957854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122" y="40147461"/>
          <a:ext cx="616226" cy="814159"/>
        </a:xfrm>
        <a:prstGeom prst="rect">
          <a:avLst/>
        </a:prstGeom>
      </xdr:spPr>
    </xdr:pic>
    <xdr:clientData/>
  </xdr:twoCellAnchor>
  <xdr:twoCellAnchor editAs="oneCell">
    <xdr:from>
      <xdr:col>2</xdr:col>
      <xdr:colOff>572455</xdr:colOff>
      <xdr:row>102</xdr:row>
      <xdr:rowOff>371060</xdr:rowOff>
    </xdr:from>
    <xdr:to>
      <xdr:col>2</xdr:col>
      <xdr:colOff>1192696</xdr:colOff>
      <xdr:row>104</xdr:row>
      <xdr:rowOff>273413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96C6889A-2E69-48E9-B05E-BAA38F2C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63933" y="47323512"/>
          <a:ext cx="620241" cy="816753"/>
        </a:xfrm>
        <a:prstGeom prst="rect">
          <a:avLst/>
        </a:prstGeom>
      </xdr:spPr>
    </xdr:pic>
    <xdr:clientData/>
  </xdr:twoCellAnchor>
  <xdr:twoCellAnchor editAs="oneCell">
    <xdr:from>
      <xdr:col>5</xdr:col>
      <xdr:colOff>470452</xdr:colOff>
      <xdr:row>106</xdr:row>
      <xdr:rowOff>178904</xdr:rowOff>
    </xdr:from>
    <xdr:to>
      <xdr:col>6</xdr:col>
      <xdr:colOff>38234</xdr:colOff>
      <xdr:row>107</xdr:row>
      <xdr:rowOff>140531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xmlns="" id="{19A9A28A-BCEB-4CF6-9FE3-F7F228AB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499652" y="48960156"/>
          <a:ext cx="780356" cy="670618"/>
        </a:xfrm>
        <a:prstGeom prst="rect">
          <a:avLst/>
        </a:prstGeom>
      </xdr:spPr>
    </xdr:pic>
    <xdr:clientData/>
  </xdr:twoCellAnchor>
  <xdr:twoCellAnchor editAs="oneCell">
    <xdr:from>
      <xdr:col>2</xdr:col>
      <xdr:colOff>178906</xdr:colOff>
      <xdr:row>108</xdr:row>
      <xdr:rowOff>318052</xdr:rowOff>
    </xdr:from>
    <xdr:to>
      <xdr:col>2</xdr:col>
      <xdr:colOff>1113184</xdr:colOff>
      <xdr:row>110</xdr:row>
      <xdr:rowOff>35957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xmlns="" id="{D1E458E8-139A-4D02-8E87-15922209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837473B0-CC2E-450A-ABE3-18F120FF3D39}">
              <a1611:picAttrSrcUrl xmlns:a1611="http://schemas.microsoft.com/office/drawing/2016/11/main" xmlns="" r:id="rId66"/>
            </a:ext>
          </a:extLst>
        </a:blip>
        <a:stretch>
          <a:fillRect/>
        </a:stretch>
      </xdr:blipFill>
      <xdr:spPr>
        <a:xfrm>
          <a:off x="1570384" y="50013704"/>
          <a:ext cx="934278" cy="440149"/>
        </a:xfrm>
        <a:prstGeom prst="rect">
          <a:avLst/>
        </a:prstGeom>
      </xdr:spPr>
    </xdr:pic>
    <xdr:clientData/>
  </xdr:twoCellAnchor>
  <xdr:twoCellAnchor editAs="oneCell">
    <xdr:from>
      <xdr:col>5</xdr:col>
      <xdr:colOff>265043</xdr:colOff>
      <xdr:row>108</xdr:row>
      <xdr:rowOff>331305</xdr:rowOff>
    </xdr:from>
    <xdr:to>
      <xdr:col>5</xdr:col>
      <xdr:colOff>1197812</xdr:colOff>
      <xdr:row>110</xdr:row>
      <xdr:rowOff>48011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xmlns="" id="{C68DCAA3-62A7-4941-937F-A21DC879C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294243" y="50026957"/>
          <a:ext cx="932769" cy="438950"/>
        </a:xfrm>
        <a:prstGeom prst="rect">
          <a:avLst/>
        </a:prstGeom>
      </xdr:spPr>
    </xdr:pic>
    <xdr:clientData/>
  </xdr:twoCellAnchor>
  <xdr:twoCellAnchor editAs="oneCell">
    <xdr:from>
      <xdr:col>1</xdr:col>
      <xdr:colOff>485499</xdr:colOff>
      <xdr:row>108</xdr:row>
      <xdr:rowOff>278294</xdr:rowOff>
    </xdr:from>
    <xdr:to>
      <xdr:col>1</xdr:col>
      <xdr:colOff>974036</xdr:colOff>
      <xdr:row>110</xdr:row>
      <xdr:rowOff>39753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xmlns="" id="{A662DC7C-6CFA-4504-BE13-8746B7633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837473B0-CC2E-450A-ABE3-18F120FF3D39}">
              <a1611:picAttrSrcUrl xmlns:a1611="http://schemas.microsoft.com/office/drawing/2016/11/main" xmlns="" r:id="rId69"/>
            </a:ext>
          </a:extLst>
        </a:blip>
        <a:stretch>
          <a:fillRect/>
        </a:stretch>
      </xdr:blipFill>
      <xdr:spPr>
        <a:xfrm>
          <a:off x="624647" y="49973946"/>
          <a:ext cx="488537" cy="483703"/>
        </a:xfrm>
        <a:prstGeom prst="rect">
          <a:avLst/>
        </a:prstGeom>
      </xdr:spPr>
    </xdr:pic>
    <xdr:clientData/>
  </xdr:twoCellAnchor>
  <xdr:twoCellAnchor editAs="oneCell">
    <xdr:from>
      <xdr:col>6</xdr:col>
      <xdr:colOff>382972</xdr:colOff>
      <xdr:row>108</xdr:row>
      <xdr:rowOff>265044</xdr:rowOff>
    </xdr:from>
    <xdr:to>
      <xdr:col>6</xdr:col>
      <xdr:colOff>931141</xdr:colOff>
      <xdr:row>110</xdr:row>
      <xdr:rowOff>77434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xmlns="" id="{B4F4B2A6-31BF-4521-90FC-AE5509A1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624746" y="49960696"/>
          <a:ext cx="548169" cy="534634"/>
        </a:xfrm>
        <a:prstGeom prst="rect">
          <a:avLst/>
        </a:prstGeom>
      </xdr:spPr>
    </xdr:pic>
    <xdr:clientData/>
  </xdr:twoCellAnchor>
  <xdr:twoCellAnchor>
    <xdr:from>
      <xdr:col>4</xdr:col>
      <xdr:colOff>8282</xdr:colOff>
      <xdr:row>106</xdr:row>
      <xdr:rowOff>258417</xdr:rowOff>
    </xdr:from>
    <xdr:to>
      <xdr:col>5</xdr:col>
      <xdr:colOff>6624</xdr:colOff>
      <xdr:row>107</xdr:row>
      <xdr:rowOff>19879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xmlns="" id="{69AD11D4-3A44-406F-B7E2-7E31C423489E}"/>
            </a:ext>
          </a:extLst>
        </xdr:cNvPr>
        <xdr:cNvSpPr txBox="1"/>
      </xdr:nvSpPr>
      <xdr:spPr>
        <a:xfrm>
          <a:off x="4232412" y="49266613"/>
          <a:ext cx="1340125" cy="4737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/>
            <a:t>昼食は茶房でお花見</a:t>
          </a:r>
          <a:r>
            <a:rPr kumimoji="1" lang="ja-JP" altLang="en-US" sz="1100" b="1"/>
            <a:t>　　　　　　　　　　</a:t>
          </a:r>
          <a:r>
            <a:rPr kumimoji="1" lang="ja-JP" altLang="en-US" sz="1000" b="1"/>
            <a:t>ドミノ倒し</a:t>
          </a:r>
        </a:p>
      </xdr:txBody>
    </xdr:sp>
    <xdr:clientData/>
  </xdr:twoCellAnchor>
  <xdr:twoCellAnchor editAs="oneCell">
    <xdr:from>
      <xdr:col>4</xdr:col>
      <xdr:colOff>495234</xdr:colOff>
      <xdr:row>104</xdr:row>
      <xdr:rowOff>665933</xdr:rowOff>
    </xdr:from>
    <xdr:to>
      <xdr:col>5</xdr:col>
      <xdr:colOff>99393</xdr:colOff>
      <xdr:row>106</xdr:row>
      <xdr:rowOff>426518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xmlns="" id="{2662D6B3-AE47-4B7B-B20C-D4F2FC03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837473B0-CC2E-450A-ABE3-18F120FF3D39}">
              <a1611:picAttrSrcUrl xmlns:a1611="http://schemas.microsoft.com/office/drawing/2016/11/main" xmlns="" r:id="rId72"/>
            </a:ext>
          </a:extLst>
        </a:blip>
        <a:stretch>
          <a:fillRect/>
        </a:stretch>
      </xdr:blipFill>
      <xdr:spPr>
        <a:xfrm>
          <a:off x="4311860" y="48532785"/>
          <a:ext cx="816733" cy="674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677515</xdr:colOff>
      <xdr:row>97</xdr:row>
      <xdr:rowOff>33132</xdr:rowOff>
    </xdr:from>
    <xdr:to>
      <xdr:col>5</xdr:col>
      <xdr:colOff>94418</xdr:colOff>
      <xdr:row>97</xdr:row>
      <xdr:rowOff>662609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xmlns="" id="{5EAE34D9-E8C9-4C07-B725-7BA87828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837473B0-CC2E-450A-ABE3-18F120FF3D39}">
              <a1611:picAttrSrcUrl xmlns:a1611="http://schemas.microsoft.com/office/drawing/2016/11/main" xmlns="" r:id="rId74"/>
            </a:ext>
          </a:extLst>
        </a:blip>
        <a:stretch>
          <a:fillRect/>
        </a:stretch>
      </xdr:blipFill>
      <xdr:spPr>
        <a:xfrm>
          <a:off x="4494141" y="45004384"/>
          <a:ext cx="629477" cy="629477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97</xdr:row>
      <xdr:rowOff>26504</xdr:rowOff>
    </xdr:from>
    <xdr:to>
      <xdr:col>7</xdr:col>
      <xdr:colOff>183464</xdr:colOff>
      <xdr:row>97</xdr:row>
      <xdr:rowOff>654446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xmlns="" id="{2BAE84EC-CCDF-4D41-A12E-FA61948DB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003773" y="44997756"/>
          <a:ext cx="634039" cy="627942"/>
        </a:xfrm>
        <a:prstGeom prst="rect">
          <a:avLst/>
        </a:prstGeom>
      </xdr:spPr>
    </xdr:pic>
    <xdr:clientData/>
  </xdr:twoCellAnchor>
  <xdr:twoCellAnchor editAs="oneCell">
    <xdr:from>
      <xdr:col>5</xdr:col>
      <xdr:colOff>477079</xdr:colOff>
      <xdr:row>96</xdr:row>
      <xdr:rowOff>803360</xdr:rowOff>
    </xdr:from>
    <xdr:to>
      <xdr:col>6</xdr:col>
      <xdr:colOff>389087</xdr:colOff>
      <xdr:row>97</xdr:row>
      <xdr:rowOff>655983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xmlns="" id="{EF525318-E4C0-466B-816F-DDDFFBF4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837473B0-CC2E-450A-ABE3-18F120FF3D39}">
              <a1611:picAttrSrcUrl xmlns:a1611="http://schemas.microsoft.com/office/drawing/2016/11/main" xmlns="" r:id="rId77"/>
            </a:ext>
          </a:extLst>
        </a:blip>
        <a:stretch>
          <a:fillRect/>
        </a:stretch>
      </xdr:blipFill>
      <xdr:spPr>
        <a:xfrm>
          <a:off x="5506279" y="44966230"/>
          <a:ext cx="1124582" cy="661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cademic Calendar">
      <a:dk1>
        <a:srgbClr val="000000"/>
      </a:dk1>
      <a:lt1>
        <a:srgbClr val="FFFFFF"/>
      </a:lt1>
      <a:dk2>
        <a:srgbClr val="616668"/>
      </a:dk2>
      <a:lt2>
        <a:srgbClr val="F8F8F9"/>
      </a:lt2>
      <a:accent1>
        <a:srgbClr val="329E95"/>
      </a:accent1>
      <a:accent2>
        <a:srgbClr val="F4812B"/>
      </a:accent2>
      <a:accent3>
        <a:srgbClr val="EDB000"/>
      </a:accent3>
      <a:accent4>
        <a:srgbClr val="79B142"/>
      </a:accent4>
      <a:accent5>
        <a:srgbClr val="E34742"/>
      </a:accent5>
      <a:accent6>
        <a:srgbClr val="6D426F"/>
      </a:accent6>
      <a:hlink>
        <a:srgbClr val="2388CF"/>
      </a:hlink>
      <a:folHlink>
        <a:srgbClr val="6D426F"/>
      </a:folHlink>
    </a:clrScheme>
    <a:fontScheme name="Custom 2">
      <a:majorFont>
        <a:latin typeface="Aria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autoPageBreaks="0"/>
  </sheetPr>
  <dimension ref="A1:L168"/>
  <sheetViews>
    <sheetView showGridLines="0" tabSelected="1" topLeftCell="A100" zoomScale="115" zoomScaleNormal="115" workbookViewId="0">
      <selection activeCell="D107" sqref="D107"/>
    </sheetView>
  </sheetViews>
  <sheetFormatPr defaultColWidth="8.75" defaultRowHeight="15.75" x14ac:dyDescent="0.25"/>
  <cols>
    <col min="1" max="1" width="2" style="4" customWidth="1"/>
    <col min="2" max="2" width="18.25" style="4" customWidth="1"/>
    <col min="3" max="8" width="17.625" style="4" customWidth="1"/>
    <col min="9" max="9" width="2.5" style="4" customWidth="1"/>
    <col min="10" max="13" width="8.75" style="4"/>
    <col min="14" max="14" width="6.75" style="4" customWidth="1"/>
    <col min="15" max="16384" width="8.75" style="4"/>
  </cols>
  <sheetData>
    <row r="1" spans="1:12" ht="54" customHeight="1" x14ac:dyDescent="0.7">
      <c r="A1" s="11"/>
      <c r="B1" s="30">
        <v>2018</v>
      </c>
      <c r="C1" s="31" t="s">
        <v>3</v>
      </c>
      <c r="D1" s="32" t="s">
        <v>4</v>
      </c>
      <c r="E1" s="35"/>
      <c r="F1" s="11"/>
      <c r="G1" s="11"/>
      <c r="H1" s="11"/>
    </row>
    <row r="2" spans="1:12" ht="14.25" customHeight="1" x14ac:dyDescent="0.25">
      <c r="A2" s="12"/>
      <c r="B2" s="10" t="s">
        <v>1</v>
      </c>
      <c r="C2" s="17" t="str">
        <f t="shared" ref="C2:H2" si="0">UPPER(TEXT(C3,"aaaa"))</f>
        <v>火曜日</v>
      </c>
      <c r="D2" s="10" t="str">
        <f t="shared" si="0"/>
        <v>水曜日</v>
      </c>
      <c r="E2" s="19" t="str">
        <f t="shared" si="0"/>
        <v>木曜日</v>
      </c>
      <c r="F2" s="10" t="str">
        <f t="shared" si="0"/>
        <v>金曜日</v>
      </c>
      <c r="G2" s="18" t="str">
        <f t="shared" si="0"/>
        <v>土曜日</v>
      </c>
      <c r="H2" s="20" t="str">
        <f t="shared" si="0"/>
        <v>日曜日</v>
      </c>
    </row>
    <row r="3" spans="1:12" ht="16.5" customHeight="1" x14ac:dyDescent="0.25">
      <c r="A3" s="11"/>
      <c r="B3" s="13">
        <f t="array" ref="B3:H3">日+1+DATE(Calendar1Year,Calendar1MonthOption,1)-WEEKDAY(DATE(Calendar1Year,Calendar1MonthOption,1),WeekdayOption)</f>
        <v>43311</v>
      </c>
      <c r="C3" s="24">
        <v>43312</v>
      </c>
      <c r="D3" s="24">
        <v>43313</v>
      </c>
      <c r="E3" s="24">
        <v>43314</v>
      </c>
      <c r="F3" s="24">
        <v>43315</v>
      </c>
      <c r="G3" s="25">
        <v>43316</v>
      </c>
      <c r="H3" s="23">
        <v>43317</v>
      </c>
    </row>
    <row r="4" spans="1:12" ht="60" customHeight="1" x14ac:dyDescent="0.25">
      <c r="A4" s="11"/>
      <c r="B4" s="26"/>
      <c r="C4" s="27"/>
      <c r="D4" s="27" t="s">
        <v>187</v>
      </c>
      <c r="E4" s="28" t="s">
        <v>169</v>
      </c>
      <c r="F4" s="34" t="s">
        <v>188</v>
      </c>
      <c r="G4" s="34" t="s">
        <v>170</v>
      </c>
      <c r="H4" s="21" t="s">
        <v>2</v>
      </c>
    </row>
    <row r="5" spans="1:12" ht="16.5" customHeight="1" x14ac:dyDescent="0.25">
      <c r="A5" s="11"/>
      <c r="B5" s="24">
        <f t="array" ref="B5:H5">日+8+DATE(Calendar1Year,Calendar1MonthOption,1)-WEEKDAY(DATE(Calendar1Year,Calendar1MonthOption,1),WeekdayOption)</f>
        <v>43318</v>
      </c>
      <c r="C5" s="24">
        <v>43319</v>
      </c>
      <c r="D5" s="24">
        <v>43320</v>
      </c>
      <c r="E5" s="24">
        <v>43321</v>
      </c>
      <c r="F5" s="33">
        <v>43322</v>
      </c>
      <c r="G5" s="25">
        <v>43323</v>
      </c>
      <c r="H5" s="23">
        <v>43324</v>
      </c>
      <c r="J5" s="22"/>
      <c r="L5" s="22"/>
    </row>
    <row r="6" spans="1:12" ht="60" customHeight="1" x14ac:dyDescent="0.25">
      <c r="A6" s="11"/>
      <c r="B6" s="128" t="s">
        <v>171</v>
      </c>
      <c r="C6" s="29" t="s">
        <v>172</v>
      </c>
      <c r="D6" s="27" t="s">
        <v>189</v>
      </c>
      <c r="E6" s="34" t="s">
        <v>173</v>
      </c>
      <c r="F6" s="129" t="s">
        <v>186</v>
      </c>
      <c r="G6" s="34" t="s">
        <v>190</v>
      </c>
      <c r="H6" s="21" t="s">
        <v>2</v>
      </c>
    </row>
    <row r="7" spans="1:12" ht="16.5" customHeight="1" x14ac:dyDescent="0.25">
      <c r="A7" s="11"/>
      <c r="B7" s="24">
        <f t="array" ref="B7:H7">日+15+DATE(Calendar1Year,Calendar1MonthOption,1)-WEEKDAY(DATE(Calendar1Year,Calendar1MonthOption,1),WeekdayOption)</f>
        <v>43325</v>
      </c>
      <c r="C7" s="24">
        <v>43326</v>
      </c>
      <c r="D7" s="24">
        <v>43327</v>
      </c>
      <c r="E7" s="24">
        <v>43328</v>
      </c>
      <c r="F7" s="24">
        <v>43329</v>
      </c>
      <c r="G7" s="25">
        <v>43330</v>
      </c>
      <c r="H7" s="23">
        <v>43331</v>
      </c>
    </row>
    <row r="8" spans="1:12" ht="60" customHeight="1" x14ac:dyDescent="0.25">
      <c r="A8" s="11"/>
      <c r="B8" s="27" t="s">
        <v>181</v>
      </c>
      <c r="C8" s="27" t="s">
        <v>181</v>
      </c>
      <c r="D8" s="27" t="s">
        <v>182</v>
      </c>
      <c r="E8" s="27" t="s">
        <v>181</v>
      </c>
      <c r="F8" s="34" t="s">
        <v>183</v>
      </c>
      <c r="G8" s="34" t="s">
        <v>184</v>
      </c>
      <c r="H8" s="21" t="s">
        <v>2</v>
      </c>
    </row>
    <row r="9" spans="1:12" ht="16.5" customHeight="1" x14ac:dyDescent="0.25">
      <c r="A9" s="11"/>
      <c r="B9" s="24">
        <f t="array" ref="B9:H9">日+22+DATE(Calendar1Year,Calendar1MonthOption,1)-WEEKDAY(DATE(Calendar1Year,Calendar1MonthOption,1),WeekdayOption)</f>
        <v>43332</v>
      </c>
      <c r="C9" s="24">
        <v>43333</v>
      </c>
      <c r="D9" s="24">
        <v>43334</v>
      </c>
      <c r="E9" s="24">
        <v>43335</v>
      </c>
      <c r="F9" s="24">
        <v>43336</v>
      </c>
      <c r="G9" s="25">
        <v>43337</v>
      </c>
      <c r="H9" s="23">
        <v>43338</v>
      </c>
    </row>
    <row r="10" spans="1:12" ht="60" customHeight="1" x14ac:dyDescent="0.25">
      <c r="A10" s="11"/>
      <c r="B10" s="128" t="s">
        <v>174</v>
      </c>
      <c r="C10" s="27" t="s">
        <v>175</v>
      </c>
      <c r="D10" s="126" t="s">
        <v>176</v>
      </c>
      <c r="E10" s="28" t="s">
        <v>192</v>
      </c>
      <c r="F10" s="34" t="s">
        <v>177</v>
      </c>
      <c r="G10" s="34" t="s">
        <v>185</v>
      </c>
      <c r="H10" s="21" t="s">
        <v>2</v>
      </c>
    </row>
    <row r="11" spans="1:12" ht="16.5" customHeight="1" x14ac:dyDescent="0.25">
      <c r="A11" s="11"/>
      <c r="B11" s="24">
        <f t="array" ref="B11:H11">日+29+DATE(Calendar1Year,Calendar1MonthOption,1)-WEEKDAY(DATE(Calendar1Year,Calendar1MonthOption,1),WeekdayOption)</f>
        <v>43339</v>
      </c>
      <c r="C11" s="24">
        <v>43340</v>
      </c>
      <c r="D11" s="24">
        <v>43341</v>
      </c>
      <c r="E11" s="24">
        <v>43342</v>
      </c>
      <c r="F11" s="24">
        <v>43343</v>
      </c>
      <c r="G11" s="13">
        <v>43344</v>
      </c>
      <c r="H11" s="14">
        <v>43345</v>
      </c>
    </row>
    <row r="12" spans="1:12" ht="60" customHeight="1" x14ac:dyDescent="0.25">
      <c r="A12" s="11"/>
      <c r="B12" s="128" t="s">
        <v>179</v>
      </c>
      <c r="C12" s="27" t="s">
        <v>191</v>
      </c>
      <c r="D12" s="126" t="s">
        <v>178</v>
      </c>
      <c r="E12" s="34" t="s">
        <v>193</v>
      </c>
      <c r="F12" s="127" t="s">
        <v>180</v>
      </c>
      <c r="G12" s="15"/>
      <c r="H12" s="16"/>
    </row>
    <row r="13" spans="1:12" ht="16.5" customHeight="1" x14ac:dyDescent="0.25">
      <c r="A13" s="11"/>
      <c r="B13" s="13">
        <f t="array" ref="B13:C13">日+36+DATE(Calendar1Year,Calendar1MonthOption,1)-WEEKDAY(DATE(Calendar1Year,Calendar1MonthOption,1),WeekdayOption)</f>
        <v>43346</v>
      </c>
      <c r="C13" s="13">
        <v>43347</v>
      </c>
      <c r="D13" s="213" t="s">
        <v>5</v>
      </c>
      <c r="E13" s="214"/>
      <c r="F13" s="214"/>
      <c r="G13" s="214"/>
      <c r="H13" s="214"/>
    </row>
    <row r="14" spans="1:12" ht="63.75" customHeight="1" x14ac:dyDescent="0.25">
      <c r="A14" s="11"/>
      <c r="B14" s="15"/>
      <c r="C14" s="15"/>
      <c r="D14" s="215" t="s">
        <v>9</v>
      </c>
      <c r="E14" s="216"/>
      <c r="F14" s="216"/>
      <c r="G14" s="216"/>
      <c r="H14" s="216"/>
    </row>
    <row r="15" spans="1:12" ht="54" customHeight="1" thickBot="1" x14ac:dyDescent="0.75">
      <c r="B15" s="40">
        <f>YEAR(DATE(Calendar1Year,Calendar1MonthOption+1,1))</f>
        <v>2018</v>
      </c>
      <c r="C15" s="41" t="str">
        <f>TEXT(DATE(Calendar1Year,Calendar1MonthOption+1,1),"m 月")</f>
        <v>9 月</v>
      </c>
      <c r="D15" s="42" t="s">
        <v>6</v>
      </c>
      <c r="E15" s="45" t="s">
        <v>48</v>
      </c>
      <c r="F15" s="36"/>
      <c r="G15" s="36"/>
      <c r="H15" s="36"/>
    </row>
    <row r="16" spans="1:12" ht="14.25" customHeight="1" thickBot="1" x14ac:dyDescent="0.3">
      <c r="A16" s="5"/>
      <c r="B16" s="10" t="str">
        <f t="shared" ref="B16:H16" si="1">UPPER(TEXT(B17,"aaaa"))</f>
        <v>月曜日</v>
      </c>
      <c r="C16" s="43" t="str">
        <f t="shared" si="1"/>
        <v>火曜日</v>
      </c>
      <c r="D16" s="10" t="str">
        <f t="shared" si="1"/>
        <v>水曜日</v>
      </c>
      <c r="E16" s="43" t="str">
        <f t="shared" si="1"/>
        <v>木曜日</v>
      </c>
      <c r="F16" s="10" t="str">
        <f t="shared" si="1"/>
        <v>金曜日</v>
      </c>
      <c r="G16" s="57" t="str">
        <f t="shared" si="1"/>
        <v>土曜日</v>
      </c>
      <c r="H16" s="58" t="str">
        <f t="shared" si="1"/>
        <v>日曜日</v>
      </c>
    </row>
    <row r="17" spans="1:8" ht="16.5" customHeight="1" thickBot="1" x14ac:dyDescent="0.3">
      <c r="B17" s="37">
        <f t="array" ref="B17:H17">日+1+DATE(Calendar2Year,Calendar2MonthOption,1)-WEEKDAY(DATE(Calendar2Year,Calendar2MonthOption,1),WeekdayOption)</f>
        <v>43339</v>
      </c>
      <c r="C17" s="37">
        <v>43340</v>
      </c>
      <c r="D17" s="37">
        <v>43341</v>
      </c>
      <c r="E17" s="37">
        <v>43342</v>
      </c>
      <c r="F17" s="66">
        <v>43343</v>
      </c>
      <c r="G17" s="67">
        <v>43344</v>
      </c>
      <c r="H17" s="59">
        <v>43345</v>
      </c>
    </row>
    <row r="18" spans="1:8" ht="60" customHeight="1" thickBot="1" x14ac:dyDescent="0.3">
      <c r="B18" s="38"/>
      <c r="C18" s="38"/>
      <c r="D18" s="38"/>
      <c r="E18" s="38"/>
      <c r="F18" s="68" t="s">
        <v>11</v>
      </c>
      <c r="G18" s="69" t="s">
        <v>14</v>
      </c>
      <c r="H18" s="60" t="s">
        <v>2</v>
      </c>
    </row>
    <row r="19" spans="1:8" ht="16.5" customHeight="1" thickBot="1" x14ac:dyDescent="0.3">
      <c r="B19" s="66">
        <f t="array" ref="B19:H19">日+8+DATE(Calendar2Year,Calendar2MonthOption,1)-WEEKDAY(DATE(Calendar2Year,Calendar2MonthOption,1),WeekdayOption)</f>
        <v>43346</v>
      </c>
      <c r="C19" s="66">
        <v>43347</v>
      </c>
      <c r="D19" s="66">
        <v>43348</v>
      </c>
      <c r="E19" s="66">
        <v>43349</v>
      </c>
      <c r="F19" s="66">
        <v>43350</v>
      </c>
      <c r="G19" s="67">
        <v>43351</v>
      </c>
      <c r="H19" s="59">
        <v>43352</v>
      </c>
    </row>
    <row r="20" spans="1:8" ht="60" customHeight="1" thickBot="1" x14ac:dyDescent="0.3">
      <c r="B20" s="68" t="s">
        <v>12</v>
      </c>
      <c r="C20" s="73" t="s">
        <v>18</v>
      </c>
      <c r="D20" s="68" t="s">
        <v>13</v>
      </c>
      <c r="E20" s="68" t="s">
        <v>17</v>
      </c>
      <c r="F20" s="68" t="s">
        <v>16</v>
      </c>
      <c r="G20" s="71" t="s">
        <v>15</v>
      </c>
      <c r="H20" s="60" t="s">
        <v>2</v>
      </c>
    </row>
    <row r="21" spans="1:8" ht="16.5" customHeight="1" thickBot="1" x14ac:dyDescent="0.3">
      <c r="B21" s="66">
        <f t="array" ref="B21:H21">日+15+DATE(Calendar2Year,Calendar2MonthOption,1)-WEEKDAY(DATE(Calendar2Year,Calendar2MonthOption,1),WeekdayOption)</f>
        <v>43353</v>
      </c>
      <c r="C21" s="66">
        <v>43354</v>
      </c>
      <c r="D21" s="66">
        <v>43355</v>
      </c>
      <c r="E21" s="66">
        <v>43356</v>
      </c>
      <c r="F21" s="66">
        <v>43357</v>
      </c>
      <c r="G21" s="67">
        <v>43358</v>
      </c>
      <c r="H21" s="59">
        <v>43359</v>
      </c>
    </row>
    <row r="22" spans="1:8" ht="60" customHeight="1" thickBot="1" x14ac:dyDescent="0.3">
      <c r="B22" s="68" t="s">
        <v>24</v>
      </c>
      <c r="C22" s="68" t="s">
        <v>23</v>
      </c>
      <c r="D22" s="68" t="s">
        <v>22</v>
      </c>
      <c r="E22" s="68" t="s">
        <v>21</v>
      </c>
      <c r="F22" s="68" t="s">
        <v>20</v>
      </c>
      <c r="G22" s="69" t="s">
        <v>19</v>
      </c>
      <c r="H22" s="60" t="s">
        <v>2</v>
      </c>
    </row>
    <row r="23" spans="1:8" ht="16.5" customHeight="1" thickBot="1" x14ac:dyDescent="0.3">
      <c r="B23" s="44">
        <f t="array" ref="B23:H23">日+22+DATE(Calendar2Year,Calendar2MonthOption,1)-WEEKDAY(DATE(Calendar2Year,Calendar2MonthOption,1),WeekdayOption)</f>
        <v>43360</v>
      </c>
      <c r="C23" s="66">
        <v>43361</v>
      </c>
      <c r="D23" s="75">
        <v>43362</v>
      </c>
      <c r="E23" s="78">
        <v>43363</v>
      </c>
      <c r="F23" s="78">
        <v>43364</v>
      </c>
      <c r="G23" s="61">
        <v>43365</v>
      </c>
      <c r="H23" s="59">
        <v>43366</v>
      </c>
    </row>
    <row r="24" spans="1:8" ht="60" customHeight="1" thickBot="1" x14ac:dyDescent="0.3">
      <c r="B24" s="68" t="s">
        <v>25</v>
      </c>
      <c r="C24" s="68" t="s">
        <v>26</v>
      </c>
      <c r="D24" s="76" t="s">
        <v>27</v>
      </c>
      <c r="E24" s="79" t="s">
        <v>35</v>
      </c>
      <c r="F24" s="79" t="s">
        <v>36</v>
      </c>
      <c r="G24" s="69" t="s">
        <v>28</v>
      </c>
      <c r="H24" s="60" t="s">
        <v>2</v>
      </c>
    </row>
    <row r="25" spans="1:8" ht="16.5" customHeight="1" x14ac:dyDescent="0.25">
      <c r="B25" s="66">
        <f t="array" ref="B25:H25">日+29+DATE(Calendar2Year,Calendar2MonthOption,1)-WEEKDAY(DATE(Calendar2Year,Calendar2MonthOption,1),WeekdayOption)</f>
        <v>43367</v>
      </c>
      <c r="C25" s="66">
        <v>43368</v>
      </c>
      <c r="D25" s="66">
        <v>43369</v>
      </c>
      <c r="E25" s="77">
        <v>43370</v>
      </c>
      <c r="F25" s="77">
        <v>43371</v>
      </c>
      <c r="G25" s="72">
        <v>43372</v>
      </c>
      <c r="H25" s="62">
        <v>43373</v>
      </c>
    </row>
    <row r="26" spans="1:8" ht="60" customHeight="1" x14ac:dyDescent="0.25">
      <c r="B26" s="70" t="s">
        <v>29</v>
      </c>
      <c r="C26" s="68" t="s">
        <v>31</v>
      </c>
      <c r="D26" s="68" t="s">
        <v>32</v>
      </c>
      <c r="E26" s="68" t="s">
        <v>30</v>
      </c>
      <c r="F26" s="68" t="s">
        <v>33</v>
      </c>
      <c r="G26" s="74" t="s">
        <v>34</v>
      </c>
      <c r="H26" s="39"/>
    </row>
    <row r="27" spans="1:8" ht="16.5" customHeight="1" x14ac:dyDescent="0.25">
      <c r="B27" s="37">
        <f t="array" ref="B27:C27">日+36+DATE(Calendar2Year,Calendar2MonthOption,1)-WEEKDAY(DATE(Calendar2Year,Calendar2MonthOption,1),WeekdayOption)</f>
        <v>43374</v>
      </c>
      <c r="C27" s="37">
        <v>43375</v>
      </c>
      <c r="D27" s="238"/>
      <c r="E27" s="239"/>
      <c r="F27" s="239"/>
      <c r="G27" s="239"/>
      <c r="H27" s="239"/>
    </row>
    <row r="28" spans="1:8" ht="60" customHeight="1" x14ac:dyDescent="0.25">
      <c r="B28" s="38"/>
      <c r="C28" s="38"/>
      <c r="D28" s="236" t="s">
        <v>7</v>
      </c>
      <c r="E28" s="237"/>
      <c r="F28" s="237"/>
      <c r="G28" s="237"/>
      <c r="H28" s="237"/>
    </row>
    <row r="29" spans="1:8" ht="54" customHeight="1" x14ac:dyDescent="0.7">
      <c r="A29" s="1"/>
      <c r="B29" s="49">
        <f>YEAR(DATE(Calendar2Year,Calendar2MonthOption+1,1))</f>
        <v>2018</v>
      </c>
      <c r="C29" s="46" t="str">
        <f>TEXT(DATE(Calendar2Year,Calendar2MonthOption+1,1),"m 月")</f>
        <v>10 月</v>
      </c>
      <c r="D29" s="50"/>
      <c r="E29" s="51" t="s">
        <v>8</v>
      </c>
      <c r="F29" s="235" t="s">
        <v>49</v>
      </c>
      <c r="G29" s="235"/>
      <c r="H29" s="235"/>
    </row>
    <row r="30" spans="1:8" ht="14.25" customHeight="1" x14ac:dyDescent="0.25">
      <c r="A30" s="5"/>
      <c r="B30" s="10" t="str">
        <f t="shared" ref="B30:H30" si="2">UPPER(TEXT(B31,"aaaa"))</f>
        <v>月曜日</v>
      </c>
      <c r="C30" s="53" t="str">
        <f t="shared" si="2"/>
        <v>火曜日</v>
      </c>
      <c r="D30" s="52" t="str">
        <f t="shared" si="2"/>
        <v>水曜日</v>
      </c>
      <c r="E30" s="53" t="str">
        <f t="shared" si="2"/>
        <v>木曜日</v>
      </c>
      <c r="F30" s="10" t="str">
        <f t="shared" si="2"/>
        <v>金曜日</v>
      </c>
      <c r="G30" s="56" t="str">
        <f t="shared" si="2"/>
        <v>土曜日</v>
      </c>
      <c r="H30" s="20" t="str">
        <f t="shared" si="2"/>
        <v>日曜日</v>
      </c>
    </row>
    <row r="31" spans="1:8" ht="16.5" customHeight="1" x14ac:dyDescent="0.25">
      <c r="B31" s="54">
        <f t="array" ref="B31:H31">日+1+DATE(Calendar3Year,Calendar3MonthOption,1)-WEEKDAY(DATE(Calendar3Year,Calendar3MonthOption,1),WeekdayOption)</f>
        <v>43374</v>
      </c>
      <c r="C31" s="54">
        <v>43375</v>
      </c>
      <c r="D31" s="54">
        <v>43376</v>
      </c>
      <c r="E31" s="54">
        <v>43377</v>
      </c>
      <c r="F31" s="54">
        <v>43378</v>
      </c>
      <c r="G31" s="54">
        <v>43379</v>
      </c>
      <c r="H31" s="63">
        <v>43380</v>
      </c>
    </row>
    <row r="32" spans="1:8" ht="56.25" customHeight="1" x14ac:dyDescent="0.25">
      <c r="B32" s="55"/>
      <c r="C32" s="55"/>
      <c r="D32" s="55"/>
      <c r="E32" s="55"/>
      <c r="F32" s="55"/>
      <c r="G32" s="55"/>
      <c r="H32" s="21" t="s">
        <v>2</v>
      </c>
    </row>
    <row r="33" spans="1:8" ht="16.5" customHeight="1" x14ac:dyDescent="0.25">
      <c r="B33" s="47">
        <f t="array" ref="B33:H33">日+8+DATE(Calendar3Year,Calendar3MonthOption,1)-WEEKDAY(DATE(Calendar3Year,Calendar3MonthOption,1),WeekdayOption)</f>
        <v>43381</v>
      </c>
      <c r="C33" s="47">
        <v>43382</v>
      </c>
      <c r="D33" s="47">
        <v>43383</v>
      </c>
      <c r="E33" s="47">
        <v>43384</v>
      </c>
      <c r="F33" s="47">
        <v>43385</v>
      </c>
      <c r="G33" s="64">
        <v>43386</v>
      </c>
      <c r="H33" s="63">
        <v>43387</v>
      </c>
    </row>
    <row r="34" spans="1:8" ht="56.25" customHeight="1" x14ac:dyDescent="0.25">
      <c r="B34" s="48" t="s">
        <v>39</v>
      </c>
      <c r="C34" s="48" t="s">
        <v>46</v>
      </c>
      <c r="D34" s="48" t="s">
        <v>47</v>
      </c>
      <c r="E34" s="48" t="s">
        <v>38</v>
      </c>
      <c r="F34" s="48" t="s">
        <v>37</v>
      </c>
      <c r="G34" s="48" t="s">
        <v>50</v>
      </c>
      <c r="H34" s="21" t="s">
        <v>2</v>
      </c>
    </row>
    <row r="35" spans="1:8" ht="16.5" customHeight="1" x14ac:dyDescent="0.25">
      <c r="B35" s="65">
        <f t="array" ref="B35:H35">日+15+DATE(Calendar3Year,Calendar3MonthOption,1)-WEEKDAY(DATE(Calendar3Year,Calendar3MonthOption,1),WeekdayOption)</f>
        <v>43388</v>
      </c>
      <c r="C35" s="47">
        <v>43389</v>
      </c>
      <c r="D35" s="47">
        <v>43390</v>
      </c>
      <c r="E35" s="47">
        <v>43391</v>
      </c>
      <c r="F35" s="47">
        <v>43392</v>
      </c>
      <c r="G35" s="64">
        <v>43393</v>
      </c>
      <c r="H35" s="63">
        <v>43394</v>
      </c>
    </row>
    <row r="36" spans="1:8" ht="56.25" customHeight="1" x14ac:dyDescent="0.25">
      <c r="B36" s="48" t="s">
        <v>56</v>
      </c>
      <c r="C36" s="48" t="s">
        <v>51</v>
      </c>
      <c r="D36" s="48" t="s">
        <v>52</v>
      </c>
      <c r="E36" s="48" t="s">
        <v>53</v>
      </c>
      <c r="F36" s="48" t="s">
        <v>54</v>
      </c>
      <c r="G36" s="48" t="s">
        <v>55</v>
      </c>
      <c r="H36" s="21" t="s">
        <v>2</v>
      </c>
    </row>
    <row r="37" spans="1:8" ht="16.5" customHeight="1" x14ac:dyDescent="0.25">
      <c r="B37" s="47">
        <f t="array" ref="B37:H37">日+22+DATE(Calendar3Year,Calendar3MonthOption,1)-WEEKDAY(DATE(Calendar3Year,Calendar3MonthOption,1),WeekdayOption)</f>
        <v>43395</v>
      </c>
      <c r="C37" s="47">
        <v>43396</v>
      </c>
      <c r="D37" s="47">
        <v>43397</v>
      </c>
      <c r="E37" s="47">
        <v>43398</v>
      </c>
      <c r="F37" s="47">
        <v>43399</v>
      </c>
      <c r="G37" s="64">
        <v>43400</v>
      </c>
      <c r="H37" s="63">
        <v>43401</v>
      </c>
    </row>
    <row r="38" spans="1:8" ht="56.25" customHeight="1" x14ac:dyDescent="0.25">
      <c r="B38" s="81" t="s">
        <v>57</v>
      </c>
      <c r="C38" s="48" t="s">
        <v>58</v>
      </c>
      <c r="D38" s="48" t="s">
        <v>59</v>
      </c>
      <c r="E38" s="48" t="s">
        <v>60</v>
      </c>
      <c r="F38" s="48" t="s">
        <v>61</v>
      </c>
      <c r="G38" s="48" t="s">
        <v>62</v>
      </c>
      <c r="H38" s="21" t="s">
        <v>2</v>
      </c>
    </row>
    <row r="39" spans="1:8" ht="16.5" customHeight="1" x14ac:dyDescent="0.25">
      <c r="B39" s="47">
        <f t="array" ref="B39:H39">日+29+DATE(Calendar3Year,Calendar3MonthOption,1)-WEEKDAY(DATE(Calendar3Year,Calendar3MonthOption,1),WeekdayOption)</f>
        <v>43402</v>
      </c>
      <c r="C39" s="47">
        <v>43403</v>
      </c>
      <c r="D39" s="47">
        <v>43404</v>
      </c>
      <c r="E39" s="47">
        <v>43405</v>
      </c>
      <c r="F39" s="47">
        <v>43406</v>
      </c>
      <c r="G39" s="64">
        <v>43407</v>
      </c>
      <c r="H39" s="63">
        <v>43408</v>
      </c>
    </row>
    <row r="40" spans="1:8" ht="57" customHeight="1" x14ac:dyDescent="0.25">
      <c r="B40" s="48" t="s">
        <v>63</v>
      </c>
      <c r="C40" s="48" t="s">
        <v>64</v>
      </c>
      <c r="D40" s="48" t="s">
        <v>42</v>
      </c>
      <c r="E40" s="80" t="s">
        <v>43</v>
      </c>
      <c r="F40" s="82" t="s">
        <v>41</v>
      </c>
      <c r="G40" s="83" t="s">
        <v>40</v>
      </c>
      <c r="H40" s="21" t="s">
        <v>2</v>
      </c>
    </row>
    <row r="41" spans="1:8" ht="16.5" customHeight="1" x14ac:dyDescent="0.25">
      <c r="B41" s="47">
        <f t="array" ref="B41:C41">日+36+DATE(Calendar3Year,Calendar3MonthOption,1)-WEEKDAY(DATE(Calendar3Year,Calendar3MonthOption,1),WeekdayOption)</f>
        <v>43409</v>
      </c>
      <c r="C41" s="47">
        <v>43410</v>
      </c>
      <c r="D41" s="224"/>
      <c r="E41" s="225"/>
      <c r="F41" s="225"/>
      <c r="G41" s="225"/>
      <c r="H41" s="225"/>
    </row>
    <row r="42" spans="1:8" ht="63.75" customHeight="1" x14ac:dyDescent="0.25">
      <c r="B42" s="48" t="s">
        <v>44</v>
      </c>
      <c r="C42" s="48" t="s">
        <v>65</v>
      </c>
      <c r="D42" s="231" t="s">
        <v>10</v>
      </c>
      <c r="E42" s="232"/>
      <c r="F42" s="232"/>
      <c r="G42" s="232"/>
      <c r="H42" s="232"/>
    </row>
    <row r="43" spans="1:8" ht="54" customHeight="1" x14ac:dyDescent="0.7">
      <c r="A43" s="1"/>
      <c r="B43" s="94">
        <f>YEAR(DATE(Calendar3Year,Calendar3MonthOption+1,1))</f>
        <v>2018</v>
      </c>
      <c r="C43" s="95" t="str">
        <f>TEXT(DATE(Calendar3Year,Calendar3MonthOption+1,1),"m 月")</f>
        <v>11 月</v>
      </c>
      <c r="D43" s="96"/>
      <c r="E43" s="88" t="s">
        <v>45</v>
      </c>
      <c r="F43" s="230"/>
      <c r="G43" s="230"/>
      <c r="H43" s="230"/>
    </row>
    <row r="44" spans="1:8" ht="14.25" customHeight="1" x14ac:dyDescent="0.25">
      <c r="A44" s="5"/>
      <c r="B44" s="89" t="str">
        <f t="shared" ref="B44:H44" si="3">UPPER(TEXT(B45,"aaaa"))</f>
        <v>月曜日</v>
      </c>
      <c r="C44" s="90" t="str">
        <f t="shared" si="3"/>
        <v>火曜日</v>
      </c>
      <c r="D44" s="89" t="str">
        <f t="shared" si="3"/>
        <v>水曜日</v>
      </c>
      <c r="E44" s="90" t="str">
        <f t="shared" si="3"/>
        <v>木曜日</v>
      </c>
      <c r="F44" s="89" t="str">
        <f t="shared" si="3"/>
        <v>金曜日</v>
      </c>
      <c r="G44" s="97" t="str">
        <f t="shared" si="3"/>
        <v>土曜日</v>
      </c>
      <c r="H44" s="98" t="str">
        <f t="shared" si="3"/>
        <v>日曜日</v>
      </c>
    </row>
    <row r="45" spans="1:8" ht="16.5" customHeight="1" x14ac:dyDescent="0.25">
      <c r="B45" s="84">
        <f t="array" ref="B45:H45">日+1+DATE(Calendar4Year,Calendar4MonthOption,1)-WEEKDAY(DATE(Calendar4Year,Calendar4MonthOption,1),WeekdayOption)</f>
        <v>43402</v>
      </c>
      <c r="C45" s="84">
        <v>43403</v>
      </c>
      <c r="D45" s="91">
        <v>43404</v>
      </c>
      <c r="E45" s="91">
        <v>43405</v>
      </c>
      <c r="F45" s="131">
        <v>43406</v>
      </c>
      <c r="G45" s="130">
        <v>43407</v>
      </c>
      <c r="H45" s="92">
        <v>43408</v>
      </c>
    </row>
    <row r="46" spans="1:8" ht="56.25" customHeight="1" x14ac:dyDescent="0.25">
      <c r="B46" s="86"/>
      <c r="C46" s="86"/>
      <c r="D46" s="93" t="s">
        <v>194</v>
      </c>
      <c r="E46" s="93" t="s">
        <v>195</v>
      </c>
      <c r="F46" s="93" t="s">
        <v>196</v>
      </c>
      <c r="G46" s="93" t="s">
        <v>197</v>
      </c>
      <c r="H46" s="21" t="s">
        <v>2</v>
      </c>
    </row>
    <row r="47" spans="1:8" ht="16.5" customHeight="1" x14ac:dyDescent="0.25">
      <c r="B47" s="91">
        <f t="array" ref="B47:H47">日+8+DATE(Calendar4Year,Calendar4MonthOption,1)-WEEKDAY(DATE(Calendar4Year,Calendar4MonthOption,1),WeekdayOption)</f>
        <v>43409</v>
      </c>
      <c r="C47" s="91">
        <v>43410</v>
      </c>
      <c r="D47" s="91">
        <v>43411</v>
      </c>
      <c r="E47" s="91">
        <v>43412</v>
      </c>
      <c r="F47" s="91">
        <v>43413</v>
      </c>
      <c r="G47" s="91">
        <v>43414</v>
      </c>
      <c r="H47" s="92">
        <v>43415</v>
      </c>
    </row>
    <row r="48" spans="1:8" ht="56.25" customHeight="1" x14ac:dyDescent="0.25">
      <c r="B48" s="93" t="s">
        <v>198</v>
      </c>
      <c r="C48" s="93" t="s">
        <v>199</v>
      </c>
      <c r="D48" s="93" t="s">
        <v>200</v>
      </c>
      <c r="E48" s="93" t="s">
        <v>201</v>
      </c>
      <c r="F48" s="93" t="s">
        <v>202</v>
      </c>
      <c r="G48" s="93" t="s">
        <v>203</v>
      </c>
      <c r="H48" s="21" t="s">
        <v>2</v>
      </c>
    </row>
    <row r="49" spans="1:11" ht="16.5" customHeight="1" x14ac:dyDescent="0.25">
      <c r="B49" s="91">
        <f t="array" ref="B49:H49">日+15+DATE(Calendar4Year,Calendar4MonthOption,1)-WEEKDAY(DATE(Calendar4Year,Calendar4MonthOption,1),WeekdayOption)</f>
        <v>43416</v>
      </c>
      <c r="C49" s="91">
        <v>43417</v>
      </c>
      <c r="D49" s="91">
        <v>43418</v>
      </c>
      <c r="E49" s="91">
        <v>43419</v>
      </c>
      <c r="F49" s="91">
        <v>43420</v>
      </c>
      <c r="G49" s="91">
        <v>43421</v>
      </c>
      <c r="H49" s="92">
        <v>43422</v>
      </c>
    </row>
    <row r="50" spans="1:11" ht="56.25" customHeight="1" x14ac:dyDescent="0.25">
      <c r="B50" s="93" t="s">
        <v>204</v>
      </c>
      <c r="C50" s="93" t="s">
        <v>205</v>
      </c>
      <c r="D50" s="93" t="s">
        <v>208</v>
      </c>
      <c r="E50" s="93" t="s">
        <v>207</v>
      </c>
      <c r="F50" s="93" t="s">
        <v>206</v>
      </c>
      <c r="G50" s="93" t="s">
        <v>134</v>
      </c>
      <c r="H50" s="21" t="s">
        <v>2</v>
      </c>
    </row>
    <row r="51" spans="1:11" ht="16.5" customHeight="1" x14ac:dyDescent="0.25">
      <c r="B51" s="91">
        <f t="array" ref="B51:H51">日+22+DATE(Calendar4Year,Calendar4MonthOption,1)-WEEKDAY(DATE(Calendar4Year,Calendar4MonthOption,1),WeekdayOption)</f>
        <v>43423</v>
      </c>
      <c r="C51" s="91">
        <v>43424</v>
      </c>
      <c r="D51" s="91">
        <v>43425</v>
      </c>
      <c r="E51" s="131">
        <v>43426</v>
      </c>
      <c r="F51" s="130">
        <v>43427</v>
      </c>
      <c r="G51" s="91">
        <v>43428</v>
      </c>
      <c r="H51" s="92">
        <v>43429</v>
      </c>
    </row>
    <row r="52" spans="1:11" ht="16.5" customHeight="1" x14ac:dyDescent="0.25">
      <c r="B52" s="91">
        <f t="array" ref="B52:H52">日+29+DATE(Calendar4Year,Calendar4MonthOption,1)-WEEKDAY(DATE(Calendar4Year,Calendar4MonthOption,1),WeekdayOption)</f>
        <v>43430</v>
      </c>
      <c r="C52" s="91">
        <v>43431</v>
      </c>
      <c r="D52" s="91">
        <v>43432</v>
      </c>
      <c r="E52" s="91">
        <v>43433</v>
      </c>
      <c r="F52" s="91">
        <v>43434</v>
      </c>
      <c r="G52" s="91">
        <v>43435</v>
      </c>
      <c r="H52" s="85">
        <v>43436</v>
      </c>
    </row>
    <row r="53" spans="1:11" ht="57" customHeight="1" x14ac:dyDescent="0.25">
      <c r="B53" s="93" t="s">
        <v>211</v>
      </c>
      <c r="C53" s="93" t="s">
        <v>212</v>
      </c>
      <c r="D53" s="93" t="s">
        <v>212</v>
      </c>
      <c r="E53" s="93" t="s">
        <v>210</v>
      </c>
      <c r="F53" s="93" t="s">
        <v>209</v>
      </c>
      <c r="G53" s="93" t="s">
        <v>211</v>
      </c>
      <c r="H53" s="87"/>
    </row>
    <row r="54" spans="1:11" ht="16.5" customHeight="1" x14ac:dyDescent="0.25">
      <c r="B54" s="84">
        <f t="array" ref="B54:C54">日+36+DATE(Calendar4Year,Calendar4MonthOption,1)-WEEKDAY(DATE(Calendar4Year,Calendar4MonthOption,1),WeekdayOption)</f>
        <v>43437</v>
      </c>
      <c r="C54" s="84">
        <v>43438</v>
      </c>
      <c r="D54" s="228"/>
      <c r="E54" s="229"/>
      <c r="F54" s="229"/>
      <c r="G54" s="229"/>
      <c r="H54" s="229"/>
    </row>
    <row r="55" spans="1:11" ht="63.75" customHeight="1" x14ac:dyDescent="0.25">
      <c r="B55" s="86"/>
      <c r="C55" s="86"/>
      <c r="D55" s="226" t="s">
        <v>66</v>
      </c>
      <c r="E55" s="227"/>
      <c r="F55" s="227"/>
      <c r="G55" s="227"/>
      <c r="H55" s="227"/>
    </row>
    <row r="56" spans="1:11" ht="54" customHeight="1" x14ac:dyDescent="0.7">
      <c r="A56" s="1"/>
      <c r="B56" s="137">
        <f>YEAR(DATE(Calendar4Year,Calendar4MonthOption+1,1))</f>
        <v>2018</v>
      </c>
      <c r="C56" s="138" t="str">
        <f>TEXT(DATE(Calendar4Year,Calendar4MonthOption+1,1),"m 月")</f>
        <v>12 月</v>
      </c>
      <c r="D56" s="139"/>
      <c r="E56" s="140" t="s">
        <v>233</v>
      </c>
      <c r="F56" s="146"/>
      <c r="G56" s="146"/>
      <c r="H56" s="146"/>
    </row>
    <row r="57" spans="1:11" ht="14.25" customHeight="1" x14ac:dyDescent="0.25">
      <c r="A57" s="5"/>
      <c r="B57" s="141" t="str">
        <f t="shared" ref="B57:H57" si="4">UPPER(TEXT(B58,"aaaa"))</f>
        <v>月曜日</v>
      </c>
      <c r="C57" s="142" t="str">
        <f t="shared" si="4"/>
        <v>火曜日</v>
      </c>
      <c r="D57" s="141" t="str">
        <f t="shared" si="4"/>
        <v>水曜日</v>
      </c>
      <c r="E57" s="142" t="str">
        <f t="shared" si="4"/>
        <v>木曜日</v>
      </c>
      <c r="F57" s="141" t="str">
        <f t="shared" si="4"/>
        <v>金曜日</v>
      </c>
      <c r="G57" s="143" t="str">
        <f t="shared" si="4"/>
        <v>土曜日</v>
      </c>
      <c r="H57" s="144" t="str">
        <f t="shared" si="4"/>
        <v>日曜日</v>
      </c>
    </row>
    <row r="58" spans="1:11" ht="16.5" customHeight="1" x14ac:dyDescent="0.25">
      <c r="B58" s="151">
        <f t="array" ref="B58:H58">日+1+DATE(Calendar5Year,Calendar5MonthOption,1)-WEEKDAY(DATE(Calendar5Year,Calendar5MonthOption,1),WeekdayOption)</f>
        <v>43430</v>
      </c>
      <c r="C58" s="151">
        <v>43431</v>
      </c>
      <c r="D58" s="151">
        <v>43432</v>
      </c>
      <c r="E58" s="151">
        <v>43433</v>
      </c>
      <c r="F58" s="151">
        <v>43434</v>
      </c>
      <c r="G58" s="8">
        <v>43435</v>
      </c>
      <c r="H58" s="9">
        <v>43436</v>
      </c>
    </row>
    <row r="59" spans="1:11" ht="56.25" customHeight="1" x14ac:dyDescent="0.3">
      <c r="B59" s="132"/>
      <c r="C59" s="132" t="s">
        <v>67</v>
      </c>
      <c r="D59"/>
      <c r="E59" s="132"/>
      <c r="F59" s="133" t="s">
        <v>213</v>
      </c>
      <c r="G59" s="133" t="s">
        <v>215</v>
      </c>
      <c r="H59" s="153" t="s">
        <v>2</v>
      </c>
    </row>
    <row r="60" spans="1:11" ht="16.5" customHeight="1" x14ac:dyDescent="0.25">
      <c r="B60" s="134">
        <f t="array" ref="B60:H60">日+8+DATE(Calendar5Year,Calendar5MonthOption,1)-WEEKDAY(DATE(Calendar5Year,Calendar5MonthOption,1),WeekdayOption)</f>
        <v>43437</v>
      </c>
      <c r="C60" s="134">
        <v>43438</v>
      </c>
      <c r="D60" s="134">
        <v>43439</v>
      </c>
      <c r="E60" s="134">
        <v>43440</v>
      </c>
      <c r="F60" s="134">
        <v>43441</v>
      </c>
      <c r="G60" s="134">
        <v>43442</v>
      </c>
      <c r="H60" s="9">
        <v>43443</v>
      </c>
    </row>
    <row r="61" spans="1:11" ht="56.25" customHeight="1" x14ac:dyDescent="0.25">
      <c r="B61" s="133" t="s">
        <v>231</v>
      </c>
      <c r="C61" s="133" t="s">
        <v>215</v>
      </c>
      <c r="D61" s="222" t="s">
        <v>221</v>
      </c>
      <c r="E61" s="223"/>
      <c r="F61" s="133" t="s">
        <v>225</v>
      </c>
      <c r="G61" s="133" t="s">
        <v>223</v>
      </c>
      <c r="H61" s="152" t="s">
        <v>2</v>
      </c>
    </row>
    <row r="62" spans="1:11" ht="16.5" customHeight="1" x14ac:dyDescent="0.25">
      <c r="B62" s="134">
        <f t="array" ref="B62:H62">日+15+DATE(Calendar5Year,Calendar5MonthOption,1)-WEEKDAY(DATE(Calendar5Year,Calendar5MonthOption,1),WeekdayOption)</f>
        <v>43444</v>
      </c>
      <c r="C62" s="134">
        <v>43445</v>
      </c>
      <c r="D62" s="134">
        <v>43446</v>
      </c>
      <c r="E62" s="134">
        <v>43447</v>
      </c>
      <c r="F62" s="134">
        <v>43448</v>
      </c>
      <c r="G62" s="134">
        <v>43449</v>
      </c>
      <c r="H62" s="9">
        <v>43450</v>
      </c>
    </row>
    <row r="63" spans="1:11" ht="56.25" customHeight="1" x14ac:dyDescent="0.3">
      <c r="B63" s="133" t="s">
        <v>232</v>
      </c>
      <c r="C63" s="133" t="s">
        <v>223</v>
      </c>
      <c r="D63" s="135" t="s">
        <v>224</v>
      </c>
      <c r="E63" s="133" t="s">
        <v>222</v>
      </c>
      <c r="F63" s="133" t="s">
        <v>226</v>
      </c>
      <c r="G63" s="147" t="s">
        <v>235</v>
      </c>
      <c r="H63" s="152" t="s">
        <v>2</v>
      </c>
      <c r="K63"/>
    </row>
    <row r="64" spans="1:11" ht="16.5" customHeight="1" x14ac:dyDescent="0.25">
      <c r="B64" s="134">
        <f t="array" ref="B64:H64">日+22+DATE(Calendar5Year,Calendar5MonthOption,1)-WEEKDAY(DATE(Calendar5Year,Calendar5MonthOption,1),WeekdayOption)</f>
        <v>43451</v>
      </c>
      <c r="C64" s="134">
        <v>43452</v>
      </c>
      <c r="D64" s="134">
        <v>43453</v>
      </c>
      <c r="E64" s="134">
        <v>43454</v>
      </c>
      <c r="F64" s="134">
        <v>43455</v>
      </c>
      <c r="G64" s="136">
        <v>43456</v>
      </c>
      <c r="H64" s="109">
        <v>43457</v>
      </c>
    </row>
    <row r="65" spans="1:12" ht="56.25" customHeight="1" x14ac:dyDescent="0.25">
      <c r="B65" s="133" t="s">
        <v>229</v>
      </c>
      <c r="C65" s="133" t="s">
        <v>227</v>
      </c>
      <c r="D65" s="135" t="s">
        <v>228</v>
      </c>
      <c r="E65" s="133" t="s">
        <v>234</v>
      </c>
      <c r="F65" s="133" t="s">
        <v>230</v>
      </c>
      <c r="G65" s="133" t="s">
        <v>228</v>
      </c>
      <c r="H65" s="152" t="s">
        <v>2</v>
      </c>
    </row>
    <row r="66" spans="1:12" ht="16.5" customHeight="1" x14ac:dyDescent="0.25">
      <c r="B66" s="145">
        <f t="array" ref="B66:H66">日+29+DATE(Calendar5Year,Calendar5MonthOption,1)-WEEKDAY(DATE(Calendar5Year,Calendar5MonthOption,1),WeekdayOption)</f>
        <v>43458</v>
      </c>
      <c r="C66" s="134">
        <v>43459</v>
      </c>
      <c r="D66" s="134">
        <v>43460</v>
      </c>
      <c r="E66" s="134">
        <v>43461</v>
      </c>
      <c r="F66" s="134">
        <v>43462</v>
      </c>
      <c r="G66" s="134">
        <v>43463</v>
      </c>
      <c r="H66" s="9">
        <v>43464</v>
      </c>
      <c r="L66" s="148"/>
    </row>
    <row r="67" spans="1:12" ht="57" customHeight="1" x14ac:dyDescent="0.25">
      <c r="B67" s="249" t="s">
        <v>217</v>
      </c>
      <c r="C67" s="250"/>
      <c r="D67" s="220" t="s">
        <v>218</v>
      </c>
      <c r="E67" s="221"/>
      <c r="F67" s="220" t="s">
        <v>219</v>
      </c>
      <c r="G67" s="221"/>
      <c r="H67" s="152" t="s">
        <v>2</v>
      </c>
      <c r="L67" s="149"/>
    </row>
    <row r="68" spans="1:12" ht="16.5" customHeight="1" x14ac:dyDescent="0.25">
      <c r="B68" s="8">
        <f t="array" ref="B68:C68">日+36+DATE(Calendar5Year,Calendar5MonthOption,1)-WEEKDAY(DATE(Calendar5Year,Calendar5MonthOption,1),WeekdayOption)</f>
        <v>43465</v>
      </c>
      <c r="C68" s="8">
        <v>43466</v>
      </c>
      <c r="D68" s="217" t="s">
        <v>214</v>
      </c>
      <c r="E68" s="217"/>
      <c r="F68" s="217"/>
      <c r="G68" s="217"/>
      <c r="H68" s="217"/>
      <c r="L68" s="149"/>
    </row>
    <row r="69" spans="1:12" ht="63.75" customHeight="1" x14ac:dyDescent="0.25">
      <c r="B69" s="150" t="s">
        <v>220</v>
      </c>
      <c r="C69" s="132"/>
      <c r="D69" s="218" t="s">
        <v>216</v>
      </c>
      <c r="E69" s="218"/>
      <c r="F69" s="218"/>
      <c r="G69" s="218"/>
      <c r="H69" s="218"/>
      <c r="L69" s="149"/>
    </row>
    <row r="70" spans="1:12" ht="54" customHeight="1" x14ac:dyDescent="0.7">
      <c r="A70" s="1"/>
      <c r="B70" s="157">
        <f>YEAR(DATE(Calendar5Year,Calendar5MonthOption+1,1))</f>
        <v>2019</v>
      </c>
      <c r="C70" s="158" t="str">
        <f>TEXT(DATE(Calendar5Year,Calendar5MonthOption+1,1),"m 月")</f>
        <v>1 月</v>
      </c>
      <c r="D70" s="159"/>
      <c r="E70" s="160" t="s">
        <v>68</v>
      </c>
      <c r="F70" s="219"/>
      <c r="G70" s="219"/>
      <c r="H70" s="219"/>
      <c r="L70" s="149"/>
    </row>
    <row r="71" spans="1:12" ht="14.25" customHeight="1" x14ac:dyDescent="0.25">
      <c r="A71" s="5"/>
      <c r="B71" s="6" t="str">
        <f t="shared" ref="B71:H71" si="5">UPPER(TEXT(B72,"aaaa"))</f>
        <v>月曜日</v>
      </c>
      <c r="C71" s="7" t="str">
        <f t="shared" si="5"/>
        <v>火曜日</v>
      </c>
      <c r="D71" s="6" t="str">
        <f t="shared" si="5"/>
        <v>水曜日</v>
      </c>
      <c r="E71" s="7" t="str">
        <f t="shared" si="5"/>
        <v>木曜日</v>
      </c>
      <c r="F71" s="6" t="str">
        <f t="shared" si="5"/>
        <v>金曜日</v>
      </c>
      <c r="G71" s="7" t="str">
        <f t="shared" si="5"/>
        <v>土曜日</v>
      </c>
      <c r="H71" s="6" t="str">
        <f t="shared" si="5"/>
        <v>日曜日</v>
      </c>
      <c r="L71" s="149"/>
    </row>
    <row r="72" spans="1:12" ht="16.5" customHeight="1" x14ac:dyDescent="0.25">
      <c r="B72" s="8">
        <f t="array" ref="B72:H72">日+1+DATE(Calendar6Year,Calendar6MonthOption,1)-WEEKDAY(DATE(Calendar6Year,Calendar6MonthOption,1),WeekdayOption)</f>
        <v>43465</v>
      </c>
      <c r="C72" s="8">
        <v>43466</v>
      </c>
      <c r="D72" s="8">
        <v>43467</v>
      </c>
      <c r="E72" s="8">
        <v>43468</v>
      </c>
      <c r="F72" s="8">
        <v>43469</v>
      </c>
      <c r="G72" s="154">
        <v>43470</v>
      </c>
      <c r="H72" s="109">
        <v>43471</v>
      </c>
      <c r="L72" s="149"/>
    </row>
    <row r="73" spans="1:12" ht="56.25" customHeight="1" thickBot="1" x14ac:dyDescent="0.3">
      <c r="B73" s="169" t="s">
        <v>2</v>
      </c>
      <c r="C73" s="169" t="s">
        <v>2</v>
      </c>
      <c r="D73" s="152" t="s">
        <v>2</v>
      </c>
      <c r="E73" s="152" t="s">
        <v>2</v>
      </c>
      <c r="F73" s="245" t="s">
        <v>241</v>
      </c>
      <c r="G73" s="246"/>
      <c r="H73" s="152" t="s">
        <v>2</v>
      </c>
      <c r="L73" s="149"/>
    </row>
    <row r="74" spans="1:12" ht="16.5" customHeight="1" thickTop="1" x14ac:dyDescent="0.25">
      <c r="A74" s="167"/>
      <c r="B74" s="172">
        <f t="array" ref="B74:H74">日+8+DATE(Calendar6Year,Calendar6MonthOption,1)-WEEKDAY(DATE(Calendar6Year,Calendar6MonthOption,1),WeekdayOption)</f>
        <v>43472</v>
      </c>
      <c r="C74" s="171">
        <v>43473</v>
      </c>
      <c r="D74" s="170">
        <v>43474</v>
      </c>
      <c r="E74" s="8">
        <v>43475</v>
      </c>
      <c r="F74" s="8">
        <v>43476</v>
      </c>
      <c r="G74" s="154">
        <v>43477</v>
      </c>
      <c r="H74" s="109">
        <v>43478</v>
      </c>
    </row>
    <row r="75" spans="1:12" ht="56.25" customHeight="1" thickBot="1" x14ac:dyDescent="0.3">
      <c r="A75" s="167"/>
      <c r="B75" s="242" t="s">
        <v>242</v>
      </c>
      <c r="C75" s="243"/>
      <c r="D75" s="168" t="s">
        <v>243</v>
      </c>
      <c r="E75" s="162" t="s">
        <v>246</v>
      </c>
      <c r="F75" s="162" t="s">
        <v>244</v>
      </c>
      <c r="G75" s="162" t="s">
        <v>245</v>
      </c>
      <c r="H75" s="152" t="s">
        <v>2</v>
      </c>
    </row>
    <row r="76" spans="1:12" ht="16.5" customHeight="1" thickTop="1" x14ac:dyDescent="0.25">
      <c r="B76" s="165">
        <f t="array" ref="B76:H76">日+15+DATE(Calendar6Year,Calendar6MonthOption,1)-WEEKDAY(DATE(Calendar6Year,Calendar6MonthOption,1),WeekdayOption)</f>
        <v>43479</v>
      </c>
      <c r="C76" s="166">
        <v>43480</v>
      </c>
      <c r="D76" s="8">
        <v>43481</v>
      </c>
      <c r="E76" s="8">
        <v>43482</v>
      </c>
      <c r="F76" s="8">
        <v>43483</v>
      </c>
      <c r="G76" s="154">
        <v>43484</v>
      </c>
      <c r="H76" s="109">
        <v>43485</v>
      </c>
    </row>
    <row r="77" spans="1:12" ht="56.25" customHeight="1" x14ac:dyDescent="0.25">
      <c r="B77" s="175" t="s">
        <v>252</v>
      </c>
      <c r="C77" s="163" t="s">
        <v>253</v>
      </c>
      <c r="D77" s="161" t="s">
        <v>236</v>
      </c>
      <c r="E77" s="161" t="s">
        <v>237</v>
      </c>
      <c r="F77" s="174" t="s">
        <v>251</v>
      </c>
      <c r="G77" s="173" t="s">
        <v>250</v>
      </c>
      <c r="H77" s="152" t="s">
        <v>2</v>
      </c>
    </row>
    <row r="78" spans="1:12" ht="16.5" customHeight="1" x14ac:dyDescent="0.25">
      <c r="B78" s="8">
        <f t="array" ref="B78:H78">日+22+DATE(Calendar6Year,Calendar6MonthOption,1)-WEEKDAY(DATE(Calendar6Year,Calendar6MonthOption,1),WeekdayOption)</f>
        <v>43486</v>
      </c>
      <c r="C78" s="8">
        <v>43487</v>
      </c>
      <c r="D78" s="8">
        <v>43488</v>
      </c>
      <c r="E78" s="8">
        <v>43489</v>
      </c>
      <c r="F78" s="8">
        <v>43490</v>
      </c>
      <c r="G78" s="154">
        <v>43491</v>
      </c>
      <c r="H78" s="109">
        <v>43492</v>
      </c>
    </row>
    <row r="79" spans="1:12" ht="56.25" customHeight="1" x14ac:dyDescent="0.25">
      <c r="B79" s="161" t="s">
        <v>238</v>
      </c>
      <c r="C79" s="164" t="s">
        <v>239</v>
      </c>
      <c r="D79" s="161" t="s">
        <v>240</v>
      </c>
      <c r="E79" s="161" t="s">
        <v>247</v>
      </c>
      <c r="F79" s="247" t="s">
        <v>248</v>
      </c>
      <c r="G79" s="248"/>
      <c r="H79" s="152" t="s">
        <v>2</v>
      </c>
    </row>
    <row r="80" spans="1:12" ht="16.5" customHeight="1" x14ac:dyDescent="0.25">
      <c r="B80" s="8">
        <f t="array" ref="B80:H80">日+29+DATE(Calendar6Year,Calendar6MonthOption,1)-WEEKDAY(DATE(Calendar6Year,Calendar6MonthOption,1),WeekdayOption)</f>
        <v>43493</v>
      </c>
      <c r="C80" s="8">
        <v>43494</v>
      </c>
      <c r="D80" s="8">
        <v>43495</v>
      </c>
      <c r="E80" s="8">
        <v>43496</v>
      </c>
      <c r="F80" s="8">
        <v>43497</v>
      </c>
      <c r="G80" s="8">
        <v>43498</v>
      </c>
      <c r="H80" s="9">
        <v>43499</v>
      </c>
    </row>
    <row r="81" spans="1:8" ht="57" customHeight="1" x14ac:dyDescent="0.25">
      <c r="B81" s="164" t="s">
        <v>239</v>
      </c>
      <c r="C81" s="176" t="s">
        <v>254</v>
      </c>
      <c r="D81" s="177" t="s">
        <v>255</v>
      </c>
      <c r="E81" s="176" t="s">
        <v>254</v>
      </c>
      <c r="F81" s="155"/>
      <c r="G81" s="155"/>
      <c r="H81" s="156"/>
    </row>
    <row r="82" spans="1:8" ht="16.5" customHeight="1" x14ac:dyDescent="0.25">
      <c r="B82" s="8"/>
      <c r="C82" s="8"/>
      <c r="D82" s="233"/>
      <c r="E82" s="233"/>
      <c r="F82" s="233"/>
      <c r="G82" s="233"/>
      <c r="H82" s="233"/>
    </row>
    <row r="83" spans="1:8" ht="63.75" customHeight="1" x14ac:dyDescent="0.25">
      <c r="B83" s="244" t="s">
        <v>249</v>
      </c>
      <c r="C83" s="244"/>
      <c r="D83" s="244"/>
      <c r="E83" s="244"/>
      <c r="F83" s="244"/>
      <c r="G83" s="244"/>
      <c r="H83" s="244"/>
    </row>
    <row r="84" spans="1:8" ht="54" customHeight="1" x14ac:dyDescent="0.55000000000000004">
      <c r="A84" s="1"/>
      <c r="B84" s="182">
        <v>2019</v>
      </c>
      <c r="C84" s="103" t="str">
        <f>TEXT(DATE(Calendar6Year,Calendar6MonthOption+1,1),"m 月")</f>
        <v>2 月</v>
      </c>
      <c r="D84" s="104" t="s">
        <v>69</v>
      </c>
      <c r="E84" s="1"/>
      <c r="F84" s="1"/>
      <c r="G84" s="1"/>
      <c r="H84" s="1"/>
    </row>
    <row r="85" spans="1:8" ht="14.25" customHeight="1" x14ac:dyDescent="0.25">
      <c r="A85" s="5"/>
      <c r="B85" s="184" t="str">
        <f t="shared" ref="B85:H85" si="6">UPPER(TEXT(B86,"aaaa"))</f>
        <v>月曜日</v>
      </c>
      <c r="C85" s="7" t="str">
        <f t="shared" si="6"/>
        <v>火曜日</v>
      </c>
      <c r="D85" s="184" t="str">
        <f t="shared" si="6"/>
        <v>水曜日</v>
      </c>
      <c r="E85" s="7" t="str">
        <f t="shared" si="6"/>
        <v>木曜日</v>
      </c>
      <c r="F85" s="184" t="str">
        <f t="shared" si="6"/>
        <v>金曜日</v>
      </c>
      <c r="G85" s="7" t="str">
        <f t="shared" si="6"/>
        <v>土曜日</v>
      </c>
      <c r="H85" s="184" t="str">
        <f t="shared" si="6"/>
        <v>日曜日</v>
      </c>
    </row>
    <row r="86" spans="1:8" ht="16.5" customHeight="1" x14ac:dyDescent="0.25">
      <c r="B86" s="151">
        <f t="array" ref="B86:H86">日+1+DATE(Calendar7Year,Calendar7MonthOption,1)-WEEKDAY(DATE(Calendar7Year,Calendar7MonthOption,1),WeekdayOption)</f>
        <v>43493</v>
      </c>
      <c r="C86" s="190">
        <v>43494</v>
      </c>
      <c r="D86" s="190">
        <v>43495</v>
      </c>
      <c r="E86" s="190">
        <v>43496</v>
      </c>
      <c r="F86" s="136">
        <v>43497</v>
      </c>
      <c r="G86" s="136">
        <v>43498</v>
      </c>
      <c r="H86" s="181">
        <v>43499</v>
      </c>
    </row>
    <row r="87" spans="1:8" ht="56.25" customHeight="1" x14ac:dyDescent="0.25">
      <c r="B87" s="179"/>
      <c r="C87" s="179"/>
      <c r="D87" s="179"/>
      <c r="E87" s="179"/>
      <c r="F87" s="183" t="s">
        <v>270</v>
      </c>
      <c r="G87" s="183" t="s">
        <v>256</v>
      </c>
      <c r="H87" s="152" t="s">
        <v>2</v>
      </c>
    </row>
    <row r="88" spans="1:8" ht="16.5" customHeight="1" x14ac:dyDescent="0.25">
      <c r="B88" s="136">
        <f t="array" ref="B88:H88">日+8+DATE(Calendar7Year,Calendar7MonthOption,1)-WEEKDAY(DATE(Calendar7Year,Calendar7MonthOption,1),WeekdayOption)</f>
        <v>43500</v>
      </c>
      <c r="C88" s="136">
        <v>43501</v>
      </c>
      <c r="D88" s="136">
        <v>43502</v>
      </c>
      <c r="E88" s="136">
        <v>43503</v>
      </c>
      <c r="F88" s="136">
        <v>43504</v>
      </c>
      <c r="G88" s="136">
        <v>43505</v>
      </c>
      <c r="H88" s="181">
        <v>43506</v>
      </c>
    </row>
    <row r="89" spans="1:8" ht="56.25" customHeight="1" x14ac:dyDescent="0.25">
      <c r="B89" s="187" t="s">
        <v>239</v>
      </c>
      <c r="C89" s="183" t="s">
        <v>256</v>
      </c>
      <c r="D89" s="185" t="s">
        <v>257</v>
      </c>
      <c r="E89" s="183" t="s">
        <v>258</v>
      </c>
      <c r="F89" s="185" t="s">
        <v>257</v>
      </c>
      <c r="G89" s="186" t="s">
        <v>259</v>
      </c>
      <c r="H89" s="152" t="s">
        <v>2</v>
      </c>
    </row>
    <row r="90" spans="1:8" ht="16.5" customHeight="1" x14ac:dyDescent="0.25">
      <c r="B90" s="145">
        <f t="array" ref="B90:H90">日+15+DATE(Calendar7Year,Calendar7MonthOption,1)-WEEKDAY(DATE(Calendar7Year,Calendar7MonthOption,1),WeekdayOption)</f>
        <v>43507</v>
      </c>
      <c r="C90" s="136">
        <v>43508</v>
      </c>
      <c r="D90" s="136">
        <v>43509</v>
      </c>
      <c r="E90" s="136">
        <v>43510</v>
      </c>
      <c r="F90" s="136">
        <v>43511</v>
      </c>
      <c r="G90" s="136">
        <v>43512</v>
      </c>
      <c r="H90" s="181">
        <v>43513</v>
      </c>
    </row>
    <row r="91" spans="1:8" ht="56.25" customHeight="1" x14ac:dyDescent="0.25">
      <c r="B91" s="177" t="s">
        <v>255</v>
      </c>
      <c r="C91" s="183" t="s">
        <v>260</v>
      </c>
      <c r="D91" s="188" t="s">
        <v>268</v>
      </c>
      <c r="E91" s="189" t="s">
        <v>271</v>
      </c>
      <c r="F91" s="183" t="s">
        <v>261</v>
      </c>
      <c r="G91" s="194" t="s">
        <v>262</v>
      </c>
      <c r="H91" s="152" t="s">
        <v>2</v>
      </c>
    </row>
    <row r="92" spans="1:8" ht="16.5" customHeight="1" x14ac:dyDescent="0.25">
      <c r="B92" s="136">
        <f t="array" ref="B92:H92">日+22+DATE(Calendar7Year,Calendar7MonthOption,1)-WEEKDAY(DATE(Calendar7Year,Calendar7MonthOption,1),WeekdayOption)</f>
        <v>43514</v>
      </c>
      <c r="C92" s="136">
        <v>43515</v>
      </c>
      <c r="D92" s="136">
        <v>43516</v>
      </c>
      <c r="E92" s="136">
        <v>43517</v>
      </c>
      <c r="F92" s="136">
        <v>43518</v>
      </c>
      <c r="G92" s="136">
        <v>43519</v>
      </c>
      <c r="H92" s="181">
        <v>43520</v>
      </c>
    </row>
    <row r="93" spans="1:8" ht="56.25" customHeight="1" x14ac:dyDescent="0.25">
      <c r="B93" s="191" t="s">
        <v>267</v>
      </c>
      <c r="C93" s="192" t="s">
        <v>272</v>
      </c>
      <c r="D93" s="195" t="s">
        <v>269</v>
      </c>
      <c r="E93" s="186" t="s">
        <v>259</v>
      </c>
      <c r="F93" s="195" t="s">
        <v>263</v>
      </c>
      <c r="G93" s="195" t="s">
        <v>269</v>
      </c>
      <c r="H93" s="152" t="s">
        <v>2</v>
      </c>
    </row>
    <row r="94" spans="1:8" ht="16.5" customHeight="1" x14ac:dyDescent="0.25">
      <c r="B94" s="136">
        <f t="array" ref="B94:H94">日+29+DATE(Calendar7Year,Calendar7MonthOption,1)-WEEKDAY(DATE(Calendar7Year,Calendar7MonthOption,1),WeekdayOption)</f>
        <v>43521</v>
      </c>
      <c r="C94" s="136">
        <v>43522</v>
      </c>
      <c r="D94" s="136">
        <v>43523</v>
      </c>
      <c r="E94" s="136">
        <v>43524</v>
      </c>
      <c r="F94" s="136">
        <v>43525</v>
      </c>
      <c r="G94" s="136">
        <v>43526</v>
      </c>
      <c r="H94" s="178">
        <v>43527</v>
      </c>
    </row>
    <row r="95" spans="1:8" ht="57" customHeight="1" x14ac:dyDescent="0.25">
      <c r="B95" s="187" t="s">
        <v>239</v>
      </c>
      <c r="C95" s="240" t="s">
        <v>264</v>
      </c>
      <c r="D95" s="241"/>
      <c r="E95" s="193" t="s">
        <v>265</v>
      </c>
      <c r="F95" s="179"/>
      <c r="G95" s="179"/>
      <c r="H95" s="180"/>
    </row>
    <row r="96" spans="1:8" ht="16.5" customHeight="1" x14ac:dyDescent="0.25">
      <c r="B96" s="196">
        <f t="array" ref="B96:C96">日+36+DATE(Calendar7Year,Calendar7MonthOption,1)-WEEKDAY(DATE(Calendar7Year,Calendar7MonthOption,1),WeekdayOption)</f>
        <v>43528</v>
      </c>
      <c r="C96" s="196">
        <v>43529</v>
      </c>
      <c r="D96" s="234"/>
      <c r="E96" s="234"/>
      <c r="F96" s="234"/>
      <c r="G96" s="234"/>
      <c r="H96" s="234"/>
    </row>
    <row r="97" spans="1:8" ht="63.75" customHeight="1" x14ac:dyDescent="0.25">
      <c r="B97" s="251" t="s">
        <v>266</v>
      </c>
      <c r="C97" s="251"/>
      <c r="D97" s="251"/>
      <c r="E97" s="251"/>
      <c r="F97" s="251"/>
      <c r="G97" s="251"/>
      <c r="H97" s="251"/>
    </row>
    <row r="98" spans="1:8" ht="54" customHeight="1" x14ac:dyDescent="0.7">
      <c r="A98" s="1"/>
      <c r="B98" s="208">
        <f>YEAR(DATE(Calendar7Year,Calendar7MonthOption+1,1))</f>
        <v>2019</v>
      </c>
      <c r="C98" s="3" t="str">
        <f>TEXT(DATE(Calendar7Year,Calendar7MonthOption+1,1),"m 月")</f>
        <v>3 月</v>
      </c>
      <c r="D98" s="1"/>
      <c r="E98" s="1"/>
      <c r="F98" s="1"/>
      <c r="G98" s="1"/>
      <c r="H98" s="1"/>
    </row>
    <row r="99" spans="1:8" ht="14.25" customHeight="1" x14ac:dyDescent="0.25">
      <c r="A99" s="5"/>
      <c r="B99" s="210" t="str">
        <f t="shared" ref="B99:H99" si="7">UPPER(TEXT(B100,"aaaa"))</f>
        <v>月曜日</v>
      </c>
      <c r="C99" s="209" t="str">
        <f t="shared" si="7"/>
        <v>火曜日</v>
      </c>
      <c r="D99" s="210" t="str">
        <f t="shared" si="7"/>
        <v>水曜日</v>
      </c>
      <c r="E99" s="209" t="str">
        <f t="shared" si="7"/>
        <v>木曜日</v>
      </c>
      <c r="F99" s="210" t="str">
        <f t="shared" si="7"/>
        <v>金曜日</v>
      </c>
      <c r="G99" s="209" t="str">
        <f t="shared" si="7"/>
        <v>土曜日</v>
      </c>
      <c r="H99" s="210" t="str">
        <f t="shared" si="7"/>
        <v>日曜日</v>
      </c>
    </row>
    <row r="100" spans="1:8" ht="16.5" customHeight="1" x14ac:dyDescent="0.25">
      <c r="B100" s="8">
        <f t="array" ref="B100:H100">日+1+DATE(Calendar8Year,Calendar8MonthOption,1)-WEEKDAY(DATE(Calendar8Year,Calendar8MonthOption,1),WeekdayOption)</f>
        <v>43521</v>
      </c>
      <c r="C100" s="8">
        <v>43522</v>
      </c>
      <c r="D100" s="8">
        <v>43523</v>
      </c>
      <c r="E100" s="8">
        <v>43524</v>
      </c>
      <c r="F100" s="8">
        <v>43525</v>
      </c>
      <c r="G100" s="8">
        <v>43526</v>
      </c>
      <c r="H100" s="9">
        <v>43527</v>
      </c>
    </row>
    <row r="101" spans="1:8" ht="56.25" customHeight="1" x14ac:dyDescent="0.25">
      <c r="B101" s="197"/>
      <c r="C101" s="197"/>
      <c r="D101" s="197"/>
      <c r="E101" s="155"/>
      <c r="F101" s="200" t="s">
        <v>273</v>
      </c>
      <c r="G101" s="200" t="s">
        <v>274</v>
      </c>
      <c r="H101" s="152" t="s">
        <v>2</v>
      </c>
    </row>
    <row r="102" spans="1:8" ht="16.5" customHeight="1" x14ac:dyDescent="0.25">
      <c r="B102" s="8">
        <f t="array" ref="B102:H102">日+8+DATE(Calendar8Year,Calendar8MonthOption,1)-WEEKDAY(DATE(Calendar8Year,Calendar8MonthOption,1),WeekdayOption)</f>
        <v>43528</v>
      </c>
      <c r="C102" s="207">
        <v>43529</v>
      </c>
      <c r="D102" s="8">
        <v>43530</v>
      </c>
      <c r="E102" s="8">
        <v>43531</v>
      </c>
      <c r="F102" s="8">
        <v>43532</v>
      </c>
      <c r="G102" s="8">
        <v>43533</v>
      </c>
      <c r="H102" s="9">
        <v>43534</v>
      </c>
    </row>
    <row r="103" spans="1:8" ht="56.25" customHeight="1" x14ac:dyDescent="0.25">
      <c r="B103" s="200" t="s">
        <v>286</v>
      </c>
      <c r="C103" s="211" t="s">
        <v>239</v>
      </c>
      <c r="D103" s="203" t="s">
        <v>275</v>
      </c>
      <c r="E103" s="200" t="s">
        <v>286</v>
      </c>
      <c r="F103" s="262" t="s">
        <v>285</v>
      </c>
      <c r="G103" s="263"/>
      <c r="H103" s="152" t="s">
        <v>2</v>
      </c>
    </row>
    <row r="104" spans="1:8" ht="16.5" customHeight="1" x14ac:dyDescent="0.25">
      <c r="B104" s="8">
        <f t="array" ref="B104:H104">日+15+DATE(Calendar8Year,Calendar8MonthOption,1)-WEEKDAY(DATE(Calendar8Year,Calendar8MonthOption,1),WeekdayOption)</f>
        <v>43535</v>
      </c>
      <c r="C104" s="207">
        <v>43536</v>
      </c>
      <c r="D104" s="8">
        <v>43537</v>
      </c>
      <c r="E104" s="8">
        <v>43538</v>
      </c>
      <c r="F104" s="8">
        <v>43539</v>
      </c>
      <c r="G104" s="8">
        <v>43540</v>
      </c>
      <c r="H104" s="9">
        <v>43541</v>
      </c>
    </row>
    <row r="105" spans="1:8" ht="56.25" customHeight="1" x14ac:dyDescent="0.25">
      <c r="B105" s="201" t="s">
        <v>259</v>
      </c>
      <c r="C105" s="206"/>
      <c r="D105" s="203" t="s">
        <v>276</v>
      </c>
      <c r="E105" s="203" t="s">
        <v>288</v>
      </c>
      <c r="F105" s="200" t="s">
        <v>277</v>
      </c>
      <c r="G105" s="201" t="s">
        <v>259</v>
      </c>
      <c r="H105" s="152" t="s">
        <v>2</v>
      </c>
    </row>
    <row r="106" spans="1:8" ht="16.5" customHeight="1" x14ac:dyDescent="0.25">
      <c r="B106" s="8">
        <f t="array" ref="B106:H106">日+22+DATE(Calendar8Year,Calendar8MonthOption,1)-WEEKDAY(DATE(Calendar8Year,Calendar8MonthOption,1),WeekdayOption)</f>
        <v>43542</v>
      </c>
      <c r="C106" s="8">
        <v>43543</v>
      </c>
      <c r="D106" s="212">
        <v>43544</v>
      </c>
      <c r="E106" s="198">
        <v>43545</v>
      </c>
      <c r="F106" s="8">
        <v>43546</v>
      </c>
      <c r="G106" s="8">
        <v>43547</v>
      </c>
      <c r="H106" s="9">
        <v>43548</v>
      </c>
    </row>
    <row r="107" spans="1:8" ht="56.25" customHeight="1" x14ac:dyDescent="0.25">
      <c r="B107" s="199" t="s">
        <v>238</v>
      </c>
      <c r="C107" s="200" t="s">
        <v>278</v>
      </c>
      <c r="D107" s="204" t="s">
        <v>279</v>
      </c>
      <c r="E107" s="200"/>
      <c r="F107" s="205" t="s">
        <v>280</v>
      </c>
      <c r="G107" s="200" t="s">
        <v>277</v>
      </c>
      <c r="H107" s="152" t="s">
        <v>2</v>
      </c>
    </row>
    <row r="108" spans="1:8" ht="16.5" customHeight="1" x14ac:dyDescent="0.25">
      <c r="B108" s="8">
        <f t="array" ref="B108:H108">日+29+DATE(Calendar8Year,Calendar8MonthOption,1)-WEEKDAY(DATE(Calendar8Year,Calendar8MonthOption,1),WeekdayOption)</f>
        <v>43549</v>
      </c>
      <c r="C108" s="8">
        <v>43550</v>
      </c>
      <c r="D108" s="8">
        <v>43551</v>
      </c>
      <c r="E108" s="8">
        <v>43552</v>
      </c>
      <c r="F108" s="8">
        <v>43553</v>
      </c>
      <c r="G108" s="8">
        <v>43554</v>
      </c>
      <c r="H108" s="9">
        <v>43555</v>
      </c>
    </row>
    <row r="109" spans="1:8" ht="28.9" customHeight="1" x14ac:dyDescent="0.25">
      <c r="B109" s="259" t="s">
        <v>282</v>
      </c>
      <c r="C109" s="259"/>
      <c r="D109" s="260"/>
      <c r="E109" s="202" t="s">
        <v>284</v>
      </c>
      <c r="F109" s="261" t="s">
        <v>283</v>
      </c>
      <c r="G109" s="260"/>
      <c r="H109" s="197"/>
    </row>
    <row r="110" spans="1:8" ht="28.15" customHeight="1" x14ac:dyDescent="0.25">
      <c r="B110" s="257" t="s">
        <v>281</v>
      </c>
      <c r="C110" s="257"/>
      <c r="D110" s="257"/>
      <c r="E110" s="257"/>
      <c r="F110" s="257"/>
      <c r="G110" s="258"/>
      <c r="H110" s="197"/>
    </row>
    <row r="111" spans="1:8" ht="16.5" customHeight="1" x14ac:dyDescent="0.25">
      <c r="B111" s="8">
        <f t="array" ref="B111:C111">日+36+DATE(Calendar8Year,Calendar8MonthOption,1)-WEEKDAY(DATE(Calendar8Year,Calendar8MonthOption,1),WeekdayOption)</f>
        <v>43556</v>
      </c>
      <c r="C111" s="8">
        <v>43557</v>
      </c>
      <c r="D111" s="233"/>
      <c r="E111" s="233"/>
      <c r="F111" s="233"/>
      <c r="G111" s="233"/>
      <c r="H111" s="233"/>
    </row>
    <row r="112" spans="1:8" ht="63.75" customHeight="1" x14ac:dyDescent="0.25">
      <c r="B112" s="197"/>
      <c r="C112" s="197"/>
      <c r="D112" s="253" t="s">
        <v>287</v>
      </c>
      <c r="E112" s="254"/>
      <c r="F112" s="254"/>
      <c r="G112" s="254"/>
      <c r="H112" s="254"/>
    </row>
    <row r="113" spans="1:8" ht="54" customHeight="1" x14ac:dyDescent="0.7">
      <c r="A113" s="1"/>
      <c r="B113" s="2">
        <f>YEAR(DATE(Calendar8Year,Calendar8MonthOption+1,1))</f>
        <v>2019</v>
      </c>
      <c r="C113" s="3" t="str">
        <f>TEXT(DATE(Calendar8Year,Calendar8MonthOption+1,1),"m 月")</f>
        <v>4 月</v>
      </c>
      <c r="D113" s="1"/>
      <c r="E113" s="1"/>
      <c r="F113" s="1"/>
      <c r="G113" s="1" t="s">
        <v>5</v>
      </c>
      <c r="H113" s="1"/>
    </row>
    <row r="114" spans="1:8" ht="14.25" customHeight="1" x14ac:dyDescent="0.25">
      <c r="A114" s="5"/>
      <c r="B114" s="6" t="str">
        <f t="shared" ref="B114:H114" si="8">UPPER(TEXT(B115,"aaaa"))</f>
        <v>月曜日</v>
      </c>
      <c r="C114" s="7" t="str">
        <f t="shared" si="8"/>
        <v>火曜日</v>
      </c>
      <c r="D114" s="6" t="str">
        <f t="shared" si="8"/>
        <v>水曜日</v>
      </c>
      <c r="E114" s="7" t="str">
        <f t="shared" si="8"/>
        <v>木曜日</v>
      </c>
      <c r="F114" s="6" t="str">
        <f t="shared" si="8"/>
        <v>金曜日</v>
      </c>
      <c r="G114" s="7" t="str">
        <f t="shared" si="8"/>
        <v>土曜日</v>
      </c>
      <c r="H114" s="6" t="str">
        <f t="shared" si="8"/>
        <v>日曜日</v>
      </c>
    </row>
    <row r="115" spans="1:8" ht="16.5" customHeight="1" x14ac:dyDescent="0.25">
      <c r="B115" s="8">
        <f t="array" ref="B115:H115">日+1+DATE(Calendar9Year,Calendar9MonthOption,1)-WEEKDAY(DATE(Calendar9Year,Calendar9MonthOption,1),WeekdayOption)</f>
        <v>43556</v>
      </c>
      <c r="C115" s="8">
        <v>43557</v>
      </c>
      <c r="D115" s="8">
        <v>43558</v>
      </c>
      <c r="E115" s="8">
        <v>43559</v>
      </c>
      <c r="F115" s="8">
        <v>43560</v>
      </c>
      <c r="G115" s="8">
        <v>43561</v>
      </c>
      <c r="H115" s="9">
        <v>43562</v>
      </c>
    </row>
    <row r="116" spans="1:8" ht="56.25" customHeight="1" x14ac:dyDescent="0.25">
      <c r="B116" s="111"/>
      <c r="C116" s="111"/>
      <c r="D116" s="111" t="s">
        <v>5</v>
      </c>
      <c r="E116" s="111"/>
      <c r="F116" s="111"/>
      <c r="G116" s="111"/>
      <c r="H116" s="105" t="s">
        <v>2</v>
      </c>
    </row>
    <row r="117" spans="1:8" ht="16.5" customHeight="1" x14ac:dyDescent="0.25">
      <c r="B117" s="99">
        <f t="array" ref="B117:H117">日+8+DATE(Calendar9Year,Calendar9MonthOption,1)-WEEKDAY(DATE(Calendar9Year,Calendar9MonthOption,1),WeekdayOption)</f>
        <v>43563</v>
      </c>
      <c r="C117" s="99">
        <v>43564</v>
      </c>
      <c r="D117" s="99">
        <v>43565</v>
      </c>
      <c r="E117" s="99">
        <v>43566</v>
      </c>
      <c r="F117" s="99">
        <v>43567</v>
      </c>
      <c r="G117" s="99">
        <v>43568</v>
      </c>
      <c r="H117" s="110">
        <v>43569</v>
      </c>
    </row>
    <row r="118" spans="1:8" ht="56.25" customHeight="1" x14ac:dyDescent="0.25">
      <c r="B118" s="102" t="s">
        <v>70</v>
      </c>
      <c r="C118" s="102" t="s">
        <v>71</v>
      </c>
      <c r="D118" s="102" t="s">
        <v>91</v>
      </c>
      <c r="E118" s="102" t="s">
        <v>72</v>
      </c>
      <c r="F118" s="102" t="s">
        <v>73</v>
      </c>
      <c r="G118" s="102" t="s">
        <v>74</v>
      </c>
      <c r="H118" s="105" t="s">
        <v>2</v>
      </c>
    </row>
    <row r="119" spans="1:8" ht="16.5" customHeight="1" x14ac:dyDescent="0.25">
      <c r="B119" s="99">
        <f t="array" ref="B119:H119">日+15+DATE(Calendar9Year,Calendar9MonthOption,1)-WEEKDAY(DATE(Calendar9Year,Calendar9MonthOption,1),WeekdayOption)</f>
        <v>43570</v>
      </c>
      <c r="C119" s="99">
        <v>43571</v>
      </c>
      <c r="D119" s="99">
        <v>43572</v>
      </c>
      <c r="E119" s="99">
        <v>43573</v>
      </c>
      <c r="F119" s="99">
        <v>43574</v>
      </c>
      <c r="G119" s="99">
        <v>43575</v>
      </c>
      <c r="H119" s="110">
        <v>43576</v>
      </c>
    </row>
    <row r="120" spans="1:8" ht="56.25" customHeight="1" x14ac:dyDescent="0.25">
      <c r="B120" s="102" t="s">
        <v>75</v>
      </c>
      <c r="C120" s="102" t="s">
        <v>76</v>
      </c>
      <c r="D120" s="102" t="s">
        <v>92</v>
      </c>
      <c r="E120" s="102" t="s">
        <v>77</v>
      </c>
      <c r="F120" s="102" t="s">
        <v>78</v>
      </c>
      <c r="G120" s="100" t="s">
        <v>87</v>
      </c>
      <c r="H120" s="105" t="s">
        <v>2</v>
      </c>
    </row>
    <row r="121" spans="1:8" ht="16.5" customHeight="1" x14ac:dyDescent="0.25">
      <c r="B121" s="99">
        <f t="array" ref="B121:H121">日+22+DATE(Calendar9Year,Calendar9MonthOption,1)-WEEKDAY(DATE(Calendar9Year,Calendar9MonthOption,1),WeekdayOption)</f>
        <v>43577</v>
      </c>
      <c r="C121" s="99">
        <v>43578</v>
      </c>
      <c r="D121" s="99">
        <v>43579</v>
      </c>
      <c r="E121" s="99">
        <v>43580</v>
      </c>
      <c r="F121" s="99">
        <v>43581</v>
      </c>
      <c r="G121" s="99">
        <v>43582</v>
      </c>
      <c r="H121" s="109">
        <v>43583</v>
      </c>
    </row>
    <row r="122" spans="1:8" ht="56.25" customHeight="1" x14ac:dyDescent="0.25">
      <c r="B122" s="102" t="s">
        <v>79</v>
      </c>
      <c r="C122" s="102" t="s">
        <v>89</v>
      </c>
      <c r="D122" s="102" t="s">
        <v>93</v>
      </c>
      <c r="E122" s="102" t="s">
        <v>80</v>
      </c>
      <c r="F122" s="102" t="s">
        <v>81</v>
      </c>
      <c r="G122" s="102" t="s">
        <v>82</v>
      </c>
      <c r="H122" s="105" t="s">
        <v>2</v>
      </c>
    </row>
    <row r="123" spans="1:8" ht="16.5" customHeight="1" x14ac:dyDescent="0.25">
      <c r="B123" s="99">
        <f t="array" ref="B123:H123">日+29+DATE(Calendar9Year,Calendar9MonthOption,1)-WEEKDAY(DATE(Calendar9Year,Calendar9MonthOption,1),WeekdayOption)</f>
        <v>43584</v>
      </c>
      <c r="C123" s="99">
        <v>43585</v>
      </c>
      <c r="D123" s="99">
        <v>43586</v>
      </c>
      <c r="E123" s="99">
        <v>43587</v>
      </c>
      <c r="F123" s="99">
        <v>43588</v>
      </c>
      <c r="G123" s="99">
        <v>43589</v>
      </c>
      <c r="H123" s="110">
        <v>43590</v>
      </c>
    </row>
    <row r="124" spans="1:8" ht="57" customHeight="1" x14ac:dyDescent="0.25">
      <c r="B124" s="102" t="s">
        <v>83</v>
      </c>
      <c r="C124" s="102" t="s">
        <v>84</v>
      </c>
      <c r="D124" s="100" t="s">
        <v>95</v>
      </c>
      <c r="E124" s="102" t="s">
        <v>94</v>
      </c>
      <c r="F124" s="102" t="s">
        <v>85</v>
      </c>
      <c r="G124" s="102" t="s">
        <v>86</v>
      </c>
      <c r="H124" s="105" t="s">
        <v>2</v>
      </c>
    </row>
    <row r="125" spans="1:8" ht="16.5" customHeight="1" x14ac:dyDescent="0.25">
      <c r="B125" s="99">
        <f t="array" ref="B125:C125">日+36+DATE(Calendar9Year,Calendar9MonthOption,1)-WEEKDAY(DATE(Calendar9Year,Calendar9MonthOption,1),WeekdayOption)</f>
        <v>43591</v>
      </c>
      <c r="C125" s="8">
        <v>43592</v>
      </c>
      <c r="D125" s="233" t="s">
        <v>0</v>
      </c>
      <c r="E125" s="233"/>
      <c r="F125" s="233"/>
      <c r="G125" s="233"/>
      <c r="H125" s="233"/>
    </row>
    <row r="126" spans="1:8" ht="63.75" customHeight="1" x14ac:dyDescent="0.25">
      <c r="B126" s="102" t="s">
        <v>88</v>
      </c>
      <c r="C126" s="111"/>
      <c r="D126" s="255" t="s">
        <v>90</v>
      </c>
      <c r="E126" s="256"/>
      <c r="F126" s="256"/>
      <c r="G126" s="256"/>
      <c r="H126" s="256"/>
    </row>
    <row r="127" spans="1:8" ht="54" customHeight="1" x14ac:dyDescent="0.7">
      <c r="A127" s="1"/>
      <c r="B127" s="2">
        <f>YEAR(DATE(Calendar9Year,Calendar9MonthOption+1,1))</f>
        <v>2019</v>
      </c>
      <c r="C127" s="3" t="str">
        <f>TEXT(DATE(Calendar9Year,Calendar9MonthOption+1,1),"m 月")</f>
        <v>5 月</v>
      </c>
      <c r="D127" s="1"/>
      <c r="E127" s="1"/>
      <c r="F127" s="1"/>
      <c r="G127" s="1"/>
      <c r="H127" s="1"/>
    </row>
    <row r="128" spans="1:8" ht="14.25" customHeight="1" x14ac:dyDescent="0.25">
      <c r="A128" s="5"/>
      <c r="B128" s="6" t="str">
        <f t="shared" ref="B128:H128" si="9">UPPER(TEXT(B129,"aaaa"))</f>
        <v>月曜日</v>
      </c>
      <c r="C128" s="7" t="str">
        <f t="shared" si="9"/>
        <v>火曜日</v>
      </c>
      <c r="D128" s="6" t="str">
        <f t="shared" si="9"/>
        <v>水曜日</v>
      </c>
      <c r="E128" s="7" t="str">
        <f t="shared" si="9"/>
        <v>木曜日</v>
      </c>
      <c r="F128" s="6" t="str">
        <f t="shared" si="9"/>
        <v>金曜日</v>
      </c>
      <c r="G128" s="7" t="str">
        <f t="shared" si="9"/>
        <v>土曜日</v>
      </c>
      <c r="H128" s="6" t="str">
        <f t="shared" si="9"/>
        <v>日曜日</v>
      </c>
    </row>
    <row r="129" spans="2:8" ht="16.5" customHeight="1" x14ac:dyDescent="0.25">
      <c r="B129" s="8">
        <f t="array" ref="B129:H129">日+1+DATE(Calendar10Year,Calendar10MonthOption,1)-WEEKDAY(DATE(Calendar10Year,Calendar10MonthOption,1),WeekdayOption)</f>
        <v>43584</v>
      </c>
      <c r="C129" s="115">
        <v>43585</v>
      </c>
      <c r="D129" s="115">
        <v>43586</v>
      </c>
      <c r="E129" s="115">
        <v>43587</v>
      </c>
      <c r="F129" s="115">
        <v>43588</v>
      </c>
      <c r="G129" s="115">
        <v>43589</v>
      </c>
      <c r="H129" s="9">
        <v>43590</v>
      </c>
    </row>
    <row r="130" spans="2:8" ht="56.25" customHeight="1" x14ac:dyDescent="0.25">
      <c r="B130" s="112"/>
      <c r="C130" s="114" t="s">
        <v>96</v>
      </c>
      <c r="D130" s="114" t="s">
        <v>116</v>
      </c>
      <c r="E130" s="114" t="s">
        <v>103</v>
      </c>
      <c r="F130" s="114" t="s">
        <v>104</v>
      </c>
      <c r="G130" s="114" t="s">
        <v>105</v>
      </c>
      <c r="H130" s="105" t="s">
        <v>2</v>
      </c>
    </row>
    <row r="131" spans="2:8" ht="16.5" customHeight="1" x14ac:dyDescent="0.25">
      <c r="B131" s="115">
        <f t="array" ref="B131:H131">日+8+DATE(Calendar10Year,Calendar10MonthOption,1)-WEEKDAY(DATE(Calendar10Year,Calendar10MonthOption,1),WeekdayOption)</f>
        <v>43591</v>
      </c>
      <c r="C131" s="115">
        <v>43592</v>
      </c>
      <c r="D131" s="115">
        <v>43593</v>
      </c>
      <c r="E131" s="115">
        <v>43594</v>
      </c>
      <c r="F131" s="115">
        <v>43595</v>
      </c>
      <c r="G131" s="115">
        <v>43596</v>
      </c>
      <c r="H131" s="9">
        <v>43597</v>
      </c>
    </row>
    <row r="132" spans="2:8" ht="56.25" customHeight="1" x14ac:dyDescent="0.25">
      <c r="B132" s="114" t="s">
        <v>106</v>
      </c>
      <c r="C132" s="114" t="s">
        <v>97</v>
      </c>
      <c r="D132" s="114" t="s">
        <v>117</v>
      </c>
      <c r="E132" s="114" t="s">
        <v>107</v>
      </c>
      <c r="F132" s="114" t="s">
        <v>120</v>
      </c>
      <c r="G132" s="114" t="s">
        <v>109</v>
      </c>
      <c r="H132" s="105" t="s">
        <v>2</v>
      </c>
    </row>
    <row r="133" spans="2:8" ht="16.5" customHeight="1" x14ac:dyDescent="0.25">
      <c r="B133" s="115">
        <f t="array" ref="B133:H133">日+15+DATE(Calendar10Year,Calendar10MonthOption,1)-WEEKDAY(DATE(Calendar10Year,Calendar10MonthOption,1),WeekdayOption)</f>
        <v>43598</v>
      </c>
      <c r="C133" s="115">
        <v>43599</v>
      </c>
      <c r="D133" s="115">
        <v>43600</v>
      </c>
      <c r="E133" s="115">
        <v>43601</v>
      </c>
      <c r="F133" s="115">
        <v>43602</v>
      </c>
      <c r="G133" s="115">
        <v>43603</v>
      </c>
      <c r="H133" s="9">
        <v>43604</v>
      </c>
    </row>
    <row r="134" spans="2:8" ht="56.25" customHeight="1" x14ac:dyDescent="0.25">
      <c r="B134" s="114" t="s">
        <v>108</v>
      </c>
      <c r="C134" s="114" t="s">
        <v>109</v>
      </c>
      <c r="D134" s="114" t="s">
        <v>119</v>
      </c>
      <c r="E134" s="114" t="s">
        <v>98</v>
      </c>
      <c r="F134" s="114" t="s">
        <v>99</v>
      </c>
      <c r="G134" s="114" t="s">
        <v>110</v>
      </c>
      <c r="H134" s="105" t="s">
        <v>2</v>
      </c>
    </row>
    <row r="135" spans="2:8" ht="16.5" customHeight="1" x14ac:dyDescent="0.25">
      <c r="B135" s="115">
        <f t="array" ref="B135:H135">日+22+DATE(Calendar10Year,Calendar10MonthOption,1)-WEEKDAY(DATE(Calendar10Year,Calendar10MonthOption,1),WeekdayOption)</f>
        <v>43605</v>
      </c>
      <c r="C135" s="115">
        <v>43606</v>
      </c>
      <c r="D135" s="115">
        <v>43607</v>
      </c>
      <c r="E135" s="115">
        <v>43608</v>
      </c>
      <c r="F135" s="115">
        <v>43609</v>
      </c>
      <c r="G135" s="115">
        <v>43610</v>
      </c>
      <c r="H135" s="9">
        <v>43611</v>
      </c>
    </row>
    <row r="136" spans="2:8" ht="56.25" customHeight="1" x14ac:dyDescent="0.25">
      <c r="B136" s="116" t="s">
        <v>100</v>
      </c>
      <c r="C136" s="114" t="s">
        <v>111</v>
      </c>
      <c r="D136" s="114" t="s">
        <v>121</v>
      </c>
      <c r="E136" s="116" t="s">
        <v>112</v>
      </c>
      <c r="F136" s="114" t="s">
        <v>101</v>
      </c>
      <c r="G136" s="114" t="s">
        <v>102</v>
      </c>
      <c r="H136" s="105" t="s">
        <v>2</v>
      </c>
    </row>
    <row r="137" spans="2:8" ht="16.5" customHeight="1" x14ac:dyDescent="0.25">
      <c r="B137" s="115">
        <f t="array" ref="B137:H137">日+29+DATE(Calendar10Year,Calendar10MonthOption,1)-WEEKDAY(DATE(Calendar10Year,Calendar10MonthOption,1),WeekdayOption)</f>
        <v>43612</v>
      </c>
      <c r="C137" s="115">
        <v>43613</v>
      </c>
      <c r="D137" s="115">
        <v>43614</v>
      </c>
      <c r="E137" s="115">
        <v>43615</v>
      </c>
      <c r="F137" s="8">
        <v>43616</v>
      </c>
      <c r="G137" s="8">
        <v>43617</v>
      </c>
      <c r="H137" s="9">
        <v>43618</v>
      </c>
    </row>
    <row r="138" spans="2:8" ht="57" customHeight="1" x14ac:dyDescent="0.25">
      <c r="B138" s="114" t="s">
        <v>113</v>
      </c>
      <c r="C138" s="114" t="s">
        <v>114</v>
      </c>
      <c r="D138" s="114" t="s">
        <v>118</v>
      </c>
      <c r="E138" s="114" t="s">
        <v>114</v>
      </c>
      <c r="F138" s="111"/>
      <c r="G138" s="111"/>
      <c r="H138" s="113"/>
    </row>
    <row r="139" spans="2:8" ht="16.5" customHeight="1" x14ac:dyDescent="0.25">
      <c r="B139" s="8">
        <f t="array" ref="B139:C139">日+36+DATE(Calendar10Year,Calendar10MonthOption,1)-WEEKDAY(DATE(Calendar10Year,Calendar10MonthOption,1),WeekdayOption)</f>
        <v>43619</v>
      </c>
      <c r="C139" s="8">
        <v>43620</v>
      </c>
      <c r="D139" s="233" t="s">
        <v>0</v>
      </c>
      <c r="E139" s="233"/>
      <c r="F139" s="233"/>
      <c r="G139" s="233"/>
      <c r="H139" s="233"/>
    </row>
    <row r="140" spans="2:8" ht="63.75" customHeight="1" x14ac:dyDescent="0.25">
      <c r="B140" s="111"/>
      <c r="C140" s="111"/>
      <c r="D140" s="252" t="s">
        <v>115</v>
      </c>
      <c r="E140" s="252"/>
      <c r="F140" s="252"/>
      <c r="G140" s="252"/>
      <c r="H140" s="252"/>
    </row>
    <row r="141" spans="2:8" ht="54" customHeight="1" x14ac:dyDescent="0.7">
      <c r="B141" s="2">
        <f>YEAR(DATE(Calendar10Year,Calendar10MonthOption+1,1))</f>
        <v>2019</v>
      </c>
      <c r="C141" s="119" t="str">
        <f>TEXT(DATE(Calendar10Year,Calendar10MonthOption+1,1),"m 月")</f>
        <v>6 月</v>
      </c>
      <c r="D141" s="120"/>
      <c r="E141" s="120"/>
      <c r="F141" s="120"/>
      <c r="G141" s="120"/>
      <c r="H141" s="120"/>
    </row>
    <row r="142" spans="2:8" ht="14.25" customHeight="1" x14ac:dyDescent="0.25">
      <c r="B142" s="6" t="str">
        <f t="shared" ref="B142:H142" si="10">UPPER(TEXT(B143,"aaaa"))</f>
        <v>月曜日</v>
      </c>
      <c r="C142" s="7" t="str">
        <f t="shared" si="10"/>
        <v>火曜日</v>
      </c>
      <c r="D142" s="6" t="str">
        <f t="shared" si="10"/>
        <v>水曜日</v>
      </c>
      <c r="E142" s="7" t="str">
        <f t="shared" si="10"/>
        <v>木曜日</v>
      </c>
      <c r="F142" s="6" t="str">
        <f t="shared" si="10"/>
        <v>金曜日</v>
      </c>
      <c r="G142" s="7" t="str">
        <f t="shared" si="10"/>
        <v>土曜日</v>
      </c>
      <c r="H142" s="6" t="str">
        <f t="shared" si="10"/>
        <v>日曜日</v>
      </c>
    </row>
    <row r="143" spans="2:8" ht="16.5" customHeight="1" x14ac:dyDescent="0.25">
      <c r="B143" s="123">
        <f t="array" ref="B143:H143">日+1+DATE(Calendar11Year,Calendar11MonthOption,1)-WEEKDAY(DATE(Calendar11Year,Calendar11MonthOption,1),WeekdayOption)</f>
        <v>43612</v>
      </c>
      <c r="C143" s="123">
        <v>43613</v>
      </c>
      <c r="D143" s="123">
        <v>43614</v>
      </c>
      <c r="E143" s="123">
        <v>43615</v>
      </c>
      <c r="F143" s="99">
        <v>43616</v>
      </c>
      <c r="G143" s="99">
        <v>43617</v>
      </c>
      <c r="H143" s="101">
        <v>43618</v>
      </c>
    </row>
    <row r="144" spans="2:8" ht="56.25" customHeight="1" x14ac:dyDescent="0.25">
      <c r="B144" s="118"/>
      <c r="C144" s="118"/>
      <c r="D144" s="118"/>
      <c r="E144" s="118"/>
      <c r="F144" s="102" t="s">
        <v>122</v>
      </c>
      <c r="G144" s="102" t="s">
        <v>123</v>
      </c>
      <c r="H144" s="117" t="s">
        <v>2</v>
      </c>
    </row>
    <row r="145" spans="2:8" ht="16.5" customHeight="1" x14ac:dyDescent="0.25">
      <c r="B145" s="99">
        <f t="array" ref="B145:H145">日+8+DATE(Calendar11Year,Calendar11MonthOption,1)-WEEKDAY(DATE(Calendar11Year,Calendar11MonthOption,1),WeekdayOption)</f>
        <v>43619</v>
      </c>
      <c r="C145" s="99">
        <v>43620</v>
      </c>
      <c r="D145" s="99">
        <v>43621</v>
      </c>
      <c r="E145" s="99">
        <v>43622</v>
      </c>
      <c r="F145" s="99">
        <v>43623</v>
      </c>
      <c r="G145" s="99">
        <v>43624</v>
      </c>
      <c r="H145" s="101">
        <v>43625</v>
      </c>
    </row>
    <row r="146" spans="2:8" ht="56.25" customHeight="1" x14ac:dyDescent="0.25">
      <c r="B146" s="102" t="s">
        <v>138</v>
      </c>
      <c r="C146" s="102" t="s">
        <v>124</v>
      </c>
      <c r="D146" s="102" t="s">
        <v>125</v>
      </c>
      <c r="E146" s="102" t="s">
        <v>96</v>
      </c>
      <c r="F146" s="102" t="s">
        <v>126</v>
      </c>
      <c r="G146" s="102" t="s">
        <v>127</v>
      </c>
      <c r="H146" s="117" t="s">
        <v>2</v>
      </c>
    </row>
    <row r="147" spans="2:8" ht="16.5" customHeight="1" x14ac:dyDescent="0.25">
      <c r="B147" s="99">
        <f t="array" ref="B147:H147">日+15+DATE(Calendar11Year,Calendar11MonthOption,1)-WEEKDAY(DATE(Calendar11Year,Calendar11MonthOption,1),WeekdayOption)</f>
        <v>43626</v>
      </c>
      <c r="C147" s="99">
        <v>43627</v>
      </c>
      <c r="D147" s="99">
        <v>43628</v>
      </c>
      <c r="E147" s="99">
        <v>43629</v>
      </c>
      <c r="F147" s="99">
        <v>43630</v>
      </c>
      <c r="G147" s="99">
        <v>43631</v>
      </c>
      <c r="H147" s="101">
        <v>43632</v>
      </c>
    </row>
    <row r="148" spans="2:8" ht="56.25" customHeight="1" x14ac:dyDescent="0.25">
      <c r="B148" s="102" t="s">
        <v>137</v>
      </c>
      <c r="C148" s="102" t="s">
        <v>143</v>
      </c>
      <c r="D148" s="102" t="s">
        <v>128</v>
      </c>
      <c r="E148" s="102" t="s">
        <v>129</v>
      </c>
      <c r="F148" s="102" t="s">
        <v>130</v>
      </c>
      <c r="G148" s="102" t="s">
        <v>131</v>
      </c>
      <c r="H148" s="117" t="s">
        <v>2</v>
      </c>
    </row>
    <row r="149" spans="2:8" ht="16.5" customHeight="1" x14ac:dyDescent="0.25">
      <c r="B149" s="99">
        <f t="array" ref="B149:H149">日+22+DATE(Calendar11Year,Calendar11MonthOption,1)-WEEKDAY(DATE(Calendar11Year,Calendar11MonthOption,1),WeekdayOption)</f>
        <v>43633</v>
      </c>
      <c r="C149" s="99">
        <v>43634</v>
      </c>
      <c r="D149" s="99">
        <v>43635</v>
      </c>
      <c r="E149" s="99">
        <v>43636</v>
      </c>
      <c r="F149" s="99">
        <v>43637</v>
      </c>
      <c r="G149" s="99">
        <v>43638</v>
      </c>
      <c r="H149" s="101">
        <v>43639</v>
      </c>
    </row>
    <row r="150" spans="2:8" ht="56.25" customHeight="1" x14ac:dyDescent="0.25">
      <c r="B150" s="100" t="s">
        <v>100</v>
      </c>
      <c r="C150" s="102" t="s">
        <v>132</v>
      </c>
      <c r="D150" s="102" t="s">
        <v>133</v>
      </c>
      <c r="E150" s="102" t="s">
        <v>134</v>
      </c>
      <c r="F150" s="102" t="s">
        <v>135</v>
      </c>
      <c r="G150" s="102" t="s">
        <v>136</v>
      </c>
      <c r="H150" s="117" t="s">
        <v>2</v>
      </c>
    </row>
    <row r="151" spans="2:8" ht="16.5" customHeight="1" x14ac:dyDescent="0.25">
      <c r="B151" s="99">
        <f t="array" ref="B151:H151">日+29+DATE(Calendar11Year,Calendar11MonthOption,1)-WEEKDAY(DATE(Calendar11Year,Calendar11MonthOption,1),WeekdayOption)</f>
        <v>43640</v>
      </c>
      <c r="C151" s="99">
        <v>43641</v>
      </c>
      <c r="D151" s="99">
        <v>43642</v>
      </c>
      <c r="E151" s="99">
        <v>43643</v>
      </c>
      <c r="F151" s="99">
        <v>43644</v>
      </c>
      <c r="G151" s="99">
        <v>43645</v>
      </c>
      <c r="H151" s="122">
        <v>43646</v>
      </c>
    </row>
    <row r="152" spans="2:8" ht="57" customHeight="1" x14ac:dyDescent="0.25">
      <c r="B152" s="102" t="s">
        <v>139</v>
      </c>
      <c r="C152" s="102" t="s">
        <v>144</v>
      </c>
      <c r="D152" s="102" t="s">
        <v>145</v>
      </c>
      <c r="E152" s="100" t="s">
        <v>140</v>
      </c>
      <c r="F152" s="102" t="s">
        <v>141</v>
      </c>
      <c r="G152" s="102" t="s">
        <v>142</v>
      </c>
      <c r="H152" s="121"/>
    </row>
    <row r="153" spans="2:8" ht="16.5" customHeight="1" x14ac:dyDescent="0.25">
      <c r="B153" s="123">
        <f t="array" ref="B153:C153">日+36+DATE(Calendar11Year,Calendar11MonthOption,1)-WEEKDAY(DATE(Calendar11Year,Calendar11MonthOption,1),WeekdayOption)</f>
        <v>43647</v>
      </c>
      <c r="C153" s="123">
        <v>43648</v>
      </c>
      <c r="D153" s="233" t="s">
        <v>0</v>
      </c>
      <c r="E153" s="233"/>
      <c r="F153" s="233"/>
      <c r="G153" s="233"/>
      <c r="H153" s="233"/>
    </row>
    <row r="154" spans="2:8" ht="63.75" customHeight="1" x14ac:dyDescent="0.25">
      <c r="B154" s="118"/>
      <c r="C154" s="118"/>
      <c r="D154" s="252"/>
      <c r="E154" s="252"/>
      <c r="F154" s="252"/>
      <c r="G154" s="252"/>
      <c r="H154" s="252"/>
    </row>
    <row r="155" spans="2:8" ht="54" customHeight="1" x14ac:dyDescent="0.7">
      <c r="B155" s="2">
        <f>YEAR(DATE(Calendar11Year,Calendar11MonthOption+1,1))</f>
        <v>2019</v>
      </c>
      <c r="C155" s="3" t="str">
        <f>TEXT(DATE(Calendar11Year,Calendar11MonthOption+1,1),"m 月")</f>
        <v>7 月</v>
      </c>
      <c r="D155" s="1"/>
      <c r="E155" s="1"/>
      <c r="F155" s="1"/>
      <c r="G155" s="1"/>
      <c r="H155" s="1"/>
    </row>
    <row r="156" spans="2:8" ht="14.25" customHeight="1" x14ac:dyDescent="0.25">
      <c r="B156" s="6" t="str">
        <f t="shared" ref="B156:H156" si="11">UPPER(TEXT(B157,"aaaa"))</f>
        <v>月曜日</v>
      </c>
      <c r="C156" s="7" t="str">
        <f t="shared" si="11"/>
        <v>火曜日</v>
      </c>
      <c r="D156" s="6" t="str">
        <f t="shared" si="11"/>
        <v>水曜日</v>
      </c>
      <c r="E156" s="7" t="str">
        <f t="shared" si="11"/>
        <v>木曜日</v>
      </c>
      <c r="F156" s="6" t="str">
        <f t="shared" si="11"/>
        <v>金曜日</v>
      </c>
      <c r="G156" s="7" t="str">
        <f t="shared" si="11"/>
        <v>土曜日</v>
      </c>
      <c r="H156" s="6" t="str">
        <f t="shared" si="11"/>
        <v>日曜日</v>
      </c>
    </row>
    <row r="157" spans="2:8" ht="16.5" customHeight="1" x14ac:dyDescent="0.25">
      <c r="B157" s="8">
        <f t="array" ref="B157:H157">日+1+DATE(Calendar12Year,Calendar12MonthOption,1)-WEEKDAY(DATE(Calendar12Year,Calendar12MonthOption,1),WeekdayOption)</f>
        <v>43647</v>
      </c>
      <c r="C157" s="8">
        <v>43648</v>
      </c>
      <c r="D157" s="8">
        <v>43649</v>
      </c>
      <c r="E157" s="8">
        <v>43650</v>
      </c>
      <c r="F157" s="8">
        <v>43651</v>
      </c>
      <c r="G157" s="8">
        <v>43652</v>
      </c>
      <c r="H157" s="9">
        <v>43653</v>
      </c>
    </row>
    <row r="158" spans="2:8" ht="56.25" customHeight="1" x14ac:dyDescent="0.25">
      <c r="B158" s="107"/>
      <c r="C158" s="107"/>
      <c r="D158" s="107"/>
      <c r="E158" s="107"/>
      <c r="F158" s="107"/>
      <c r="G158" s="107"/>
      <c r="H158" s="124" t="s">
        <v>2</v>
      </c>
    </row>
    <row r="159" spans="2:8" ht="16.5" customHeight="1" x14ac:dyDescent="0.25">
      <c r="B159" s="8">
        <f t="array" ref="B159:H159">日+8+DATE(Calendar12Year,Calendar12MonthOption,1)-WEEKDAY(DATE(Calendar12Year,Calendar12MonthOption,1),WeekdayOption)</f>
        <v>43654</v>
      </c>
      <c r="C159" s="8">
        <v>43655</v>
      </c>
      <c r="D159" s="8">
        <v>43656</v>
      </c>
      <c r="E159" s="8">
        <v>43657</v>
      </c>
      <c r="F159" s="8">
        <v>43658</v>
      </c>
      <c r="G159" s="8">
        <v>43659</v>
      </c>
      <c r="H159" s="9">
        <v>43660</v>
      </c>
    </row>
    <row r="160" spans="2:8" ht="56.25" customHeight="1" x14ac:dyDescent="0.25">
      <c r="B160" s="107" t="s">
        <v>146</v>
      </c>
      <c r="C160" s="107" t="s">
        <v>147</v>
      </c>
      <c r="D160" s="107" t="s">
        <v>156</v>
      </c>
      <c r="E160" s="107" t="s">
        <v>147</v>
      </c>
      <c r="F160" s="107" t="s">
        <v>157</v>
      </c>
      <c r="G160" s="107" t="s">
        <v>158</v>
      </c>
      <c r="H160" s="124" t="s">
        <v>2</v>
      </c>
    </row>
    <row r="161" spans="2:8" ht="16.5" customHeight="1" x14ac:dyDescent="0.25">
      <c r="B161" s="106">
        <f t="array" ref="B161:H161">日+15+DATE(Calendar12Year,Calendar12MonthOption,1)-WEEKDAY(DATE(Calendar12Year,Calendar12MonthOption,1),WeekdayOption)</f>
        <v>43661</v>
      </c>
      <c r="C161" s="106">
        <v>43662</v>
      </c>
      <c r="D161" s="106">
        <v>43663</v>
      </c>
      <c r="E161" s="106">
        <v>43664</v>
      </c>
      <c r="F161" s="106">
        <v>43665</v>
      </c>
      <c r="G161" s="106">
        <v>43666</v>
      </c>
      <c r="H161" s="9">
        <v>43667</v>
      </c>
    </row>
    <row r="162" spans="2:8" ht="56.25" customHeight="1" x14ac:dyDescent="0.25">
      <c r="B162" s="107" t="s">
        <v>146</v>
      </c>
      <c r="C162" s="107" t="s">
        <v>148</v>
      </c>
      <c r="D162" s="107" t="s">
        <v>159</v>
      </c>
      <c r="E162" s="107" t="s">
        <v>160</v>
      </c>
      <c r="F162" s="107" t="s">
        <v>161</v>
      </c>
      <c r="G162" s="107" t="s">
        <v>149</v>
      </c>
      <c r="H162" s="124" t="s">
        <v>2</v>
      </c>
    </row>
    <row r="163" spans="2:8" ht="16.5" customHeight="1" x14ac:dyDescent="0.25">
      <c r="B163" s="106">
        <f t="array" ref="B163:H163">日+22+DATE(Calendar12Year,Calendar12MonthOption,1)-WEEKDAY(DATE(Calendar12Year,Calendar12MonthOption,1),WeekdayOption)</f>
        <v>43668</v>
      </c>
      <c r="C163" s="106">
        <v>43669</v>
      </c>
      <c r="D163" s="106">
        <v>43670</v>
      </c>
      <c r="E163" s="106">
        <v>43671</v>
      </c>
      <c r="F163" s="106">
        <v>43672</v>
      </c>
      <c r="G163" s="106">
        <v>43673</v>
      </c>
      <c r="H163" s="9">
        <v>43674</v>
      </c>
    </row>
    <row r="164" spans="2:8" ht="56.25" customHeight="1" x14ac:dyDescent="0.25">
      <c r="B164" s="107" t="s">
        <v>162</v>
      </c>
      <c r="C164" s="107" t="s">
        <v>150</v>
      </c>
      <c r="D164" s="107" t="s">
        <v>163</v>
      </c>
      <c r="E164" s="107" t="s">
        <v>150</v>
      </c>
      <c r="F164" s="107" t="s">
        <v>164</v>
      </c>
      <c r="G164" s="108" t="s">
        <v>151</v>
      </c>
      <c r="H164" s="124" t="s">
        <v>2</v>
      </c>
    </row>
    <row r="165" spans="2:8" ht="16.5" customHeight="1" x14ac:dyDescent="0.25">
      <c r="B165" s="106">
        <f t="array" ref="B165:H165">日+29+DATE(Calendar12Year,Calendar12MonthOption,1)-WEEKDAY(DATE(Calendar12Year,Calendar12MonthOption,1),WeekdayOption)</f>
        <v>43675</v>
      </c>
      <c r="C165" s="106">
        <v>43676</v>
      </c>
      <c r="D165" s="106">
        <v>43677</v>
      </c>
      <c r="E165" s="106">
        <v>43678</v>
      </c>
      <c r="F165" s="106">
        <v>43679</v>
      </c>
      <c r="G165" s="106">
        <v>43680</v>
      </c>
      <c r="H165" s="9">
        <v>43681</v>
      </c>
    </row>
    <row r="166" spans="2:8" ht="57" customHeight="1" x14ac:dyDescent="0.25">
      <c r="B166" s="107" t="s">
        <v>165</v>
      </c>
      <c r="C166" s="107" t="s">
        <v>152</v>
      </c>
      <c r="D166" s="107" t="s">
        <v>153</v>
      </c>
      <c r="E166" s="107" t="s">
        <v>166</v>
      </c>
      <c r="F166" s="107" t="s">
        <v>167</v>
      </c>
      <c r="G166" s="107" t="s">
        <v>154</v>
      </c>
      <c r="H166" s="125" t="s">
        <v>2</v>
      </c>
    </row>
    <row r="167" spans="2:8" ht="16.5" customHeight="1" x14ac:dyDescent="0.25">
      <c r="B167" s="8">
        <f t="array" ref="B167:C167">日+36+DATE(Calendar12Year,Calendar12MonthOption,1)-WEEKDAY(DATE(Calendar12Year,Calendar12MonthOption,1),WeekdayOption)</f>
        <v>43682</v>
      </c>
      <c r="C167" s="8">
        <v>43683</v>
      </c>
      <c r="D167" s="233" t="s">
        <v>168</v>
      </c>
      <c r="E167" s="233"/>
      <c r="F167" s="233"/>
      <c r="G167" s="233"/>
      <c r="H167" s="233"/>
    </row>
    <row r="168" spans="2:8" ht="63.75" customHeight="1" x14ac:dyDescent="0.25">
      <c r="B168" s="107" t="s">
        <v>155</v>
      </c>
      <c r="C168" s="107" t="s">
        <v>155</v>
      </c>
      <c r="D168" s="252"/>
      <c r="E168" s="252"/>
      <c r="F168" s="252"/>
      <c r="G168" s="252"/>
      <c r="H168" s="252"/>
    </row>
  </sheetData>
  <mergeCells count="39">
    <mergeCell ref="D153:H153"/>
    <mergeCell ref="B97:H97"/>
    <mergeCell ref="D154:H154"/>
    <mergeCell ref="D167:H167"/>
    <mergeCell ref="D168:H168"/>
    <mergeCell ref="D111:H111"/>
    <mergeCell ref="D112:H112"/>
    <mergeCell ref="D125:H125"/>
    <mergeCell ref="D126:H126"/>
    <mergeCell ref="D139:H139"/>
    <mergeCell ref="D140:H140"/>
    <mergeCell ref="B110:G110"/>
    <mergeCell ref="B109:D109"/>
    <mergeCell ref="F109:G109"/>
    <mergeCell ref="F103:G103"/>
    <mergeCell ref="D82:H82"/>
    <mergeCell ref="D96:H96"/>
    <mergeCell ref="F29:H29"/>
    <mergeCell ref="D28:H28"/>
    <mergeCell ref="D27:H27"/>
    <mergeCell ref="F67:G67"/>
    <mergeCell ref="C95:D95"/>
    <mergeCell ref="B75:C75"/>
    <mergeCell ref="B83:H83"/>
    <mergeCell ref="F73:G73"/>
    <mergeCell ref="F79:G79"/>
    <mergeCell ref="B67:C67"/>
    <mergeCell ref="D13:H13"/>
    <mergeCell ref="D14:H14"/>
    <mergeCell ref="D68:H68"/>
    <mergeCell ref="D69:H69"/>
    <mergeCell ref="F70:H70"/>
    <mergeCell ref="D67:E67"/>
    <mergeCell ref="D61:E61"/>
    <mergeCell ref="D41:H41"/>
    <mergeCell ref="D55:H55"/>
    <mergeCell ref="D54:H54"/>
    <mergeCell ref="F43:H43"/>
    <mergeCell ref="D42:H42"/>
  </mergeCells>
  <phoneticPr fontId="88"/>
  <conditionalFormatting sqref="B3:H3 B5:H5 B7:H7 B9:H9 B11:H11 B13:C13">
    <cfRule type="expression" dxfId="11" priority="12">
      <formula>MONTH(B3)&lt;&gt;Calendar1MonthOption</formula>
    </cfRule>
  </conditionalFormatting>
  <conditionalFormatting sqref="B17:H17 B19:H19 B21:H21 B23:H23 B25:H25 B27:C27">
    <cfRule type="expression" dxfId="10" priority="11">
      <formula>MONTH(B17)&lt;&gt;Calendar2MonthOption</formula>
    </cfRule>
  </conditionalFormatting>
  <conditionalFormatting sqref="B31:H31 B33:H33 B35:H35 B37:H37 B39:H39 B41:C41">
    <cfRule type="expression" dxfId="9" priority="10">
      <formula>MONTH(B31)&lt;&gt;Calendar3MonthOption</formula>
    </cfRule>
  </conditionalFormatting>
  <conditionalFormatting sqref="B45:H45 B47:H47 B49:H49 B51:H52 B54:C54">
    <cfRule type="expression" dxfId="8" priority="9">
      <formula>MONTH(B45)&lt;&gt;Calendar4MonthOption</formula>
    </cfRule>
  </conditionalFormatting>
  <conditionalFormatting sqref="B58:H58 B60:H60 B62:H62 B64:H64 B66:H66 B68:C68">
    <cfRule type="expression" dxfId="7" priority="8">
      <formula>MONTH(B58)&lt;&gt;Calendar5MonthOption</formula>
    </cfRule>
  </conditionalFormatting>
  <conditionalFormatting sqref="B72:H72 B74:H74 B76:H76 B78:H78 B80:H80 B82:C82">
    <cfRule type="expression" dxfId="6" priority="7">
      <formula>MONTH(B72)&lt;&gt;Calendar6MonthOption</formula>
    </cfRule>
  </conditionalFormatting>
  <conditionalFormatting sqref="B86:H86 B88:H88 B90:H90 B92:H92 B94:H94 B96:C96">
    <cfRule type="expression" dxfId="5" priority="6">
      <formula>MONTH(B86)&lt;&gt;Calendar7MonthOption</formula>
    </cfRule>
  </conditionalFormatting>
  <conditionalFormatting sqref="B100:H100 B102:H102 B104:H104 B106:H106 B108:H108 B111:C111">
    <cfRule type="expression" dxfId="4" priority="5">
      <formula>MONTH(B100)&lt;&gt;Calendar8MonthOption</formula>
    </cfRule>
  </conditionalFormatting>
  <conditionalFormatting sqref="B115:H115 B117:H117 B119:H119 B121:H121 B123:H123 B125:C125">
    <cfRule type="expression" dxfId="3" priority="4">
      <formula>MONTH(B115)&lt;&gt;Calendar9MonthOption</formula>
    </cfRule>
  </conditionalFormatting>
  <conditionalFormatting sqref="B129:H129 B131:H131 B133:H133 B135:H135 B137:H137 B139:C139">
    <cfRule type="expression" dxfId="2" priority="3">
      <formula>MONTH(B129)&lt;&gt;Calendar10MonthOption</formula>
    </cfRule>
  </conditionalFormatting>
  <conditionalFormatting sqref="B143:H143 B145:H145 B147:H147 B149:H149 B151:H151 B153:C153">
    <cfRule type="expression" dxfId="1" priority="2">
      <formula>MONTH(B143)&lt;&gt;Calendar11MonthOption</formula>
    </cfRule>
  </conditionalFormatting>
  <conditionalFormatting sqref="B157:H157 B159:H159 B161:H161 B163:H163 B165:H165 B167:C167">
    <cfRule type="expression" dxfId="0" priority="1">
      <formula>MONTH(B157)&lt;&gt;Calendar12MonthOption</formula>
    </cfRule>
  </conditionalFormatting>
  <dataValidations count="11">
    <dataValidation allowBlank="1" showInputMessage="1" prompt="日付" sqref="B3"/>
    <dataValidation allowBlank="1" showInputMessage="1" prompt="自動的に決定された曜日です。曜日を変更するには、B2 で新しい週の開始曜日を選びます。" sqref="C2:H2 B16"/>
    <dataValidation allowBlank="1" showInputMessage="1" prompt="C1 で選択した月に基づいて表示されるカレンダーの残りの月です" sqref="C15"/>
    <dataValidation allowBlank="1" showInputMessage="1" prompt="B1 に入力した年に基づいて自動的に決定されたカレンダー年です" sqref="B15"/>
    <dataValidation allowBlank="1" showInputMessage="1" prompt="ここに 1 日のメモを入力します" sqref="B4"/>
    <dataValidation allowBlank="1" showInputMessage="1" prompt="月間メモの見出し" sqref="D13"/>
    <dataValidation allowBlank="1" showInputMessage="1" prompt="ここに月間のメモを入力します" sqref="D14"/>
    <dataValidation allowBlank="1" showInputMessage="1" showErrorMessage="1" prompt="このカレンダーの年を入力します。" sqref="B1"/>
    <dataValidation allowBlank="1" showInputMessage="1" prompt="このブックは 12 か月のカレンダーです。セル B1 に開始年を入力し、セル C1 で開始月を選択します。このカレンダーの以降の月は自動的に更新されます。" sqref="A1"/>
    <dataValidation type="list" allowBlank="1" showInputMessage="1" showErrorMessage="1" error="リストから月を選びます。[キャンセル] を選択し、Alt キーを押しながら下方向キーを押して、ドロップダウン リストから選択します。" prompt="ドロップダウン リストからカレンダーの開始月を選択します。Alt キーを押しながら下方向キーを押してドロップダウン リストを開き、Enter キーを押して項目をどれか選択します。" sqref="C1">
      <formula1>"1 月,2 月,3 月,4 月,5 月,6 月,7 月,8 月,9 月,10 月,11 月,12 月"</formula1>
    </dataValidation>
    <dataValidation type="list" allowBlank="1" showInputMessage="1" showErrorMessage="1" error="曜日の見出しには、ドロップダウン リストにある曜日だけを使用できます。別の曜日を選ぶには、[キャンセル] を選択し、Alt キーを押しながら下方向キーを押して、ドロップダウン リストから選択します。" prompt="1 週間の始まりの曜日をドロップダウン リストから選択します。Alt キーを押しながら下方向キーを押してドロップダウン リストを開き、Enter キーを押して曜日を選択します。このカレンダーは自動的に更新されます。" sqref="B2">
      <formula1>"日曜日,月曜日,火曜日,水曜日,木曜日,金曜日,土曜日"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pageOrder="overThenDown" orientation="landscape" r:id="rId1"/>
  <headerFooter alignWithMargins="0"/>
  <rowBreaks count="11" manualBreakCount="11">
    <brk id="14" min="1" max="8" man="1"/>
    <brk id="28" min="1" max="8" man="1"/>
    <brk id="42" min="1" max="8" man="1"/>
    <brk id="55" min="1" max="8" man="1"/>
    <brk id="69" min="1" max="8" man="1"/>
    <brk id="83" min="1" max="8" man="1"/>
    <brk id="97" min="1" max="8" man="1"/>
    <brk id="112" min="1" max="8" man="1"/>
    <brk id="126" min="1" max="8" man="1"/>
    <brk id="140" min="1" max="8" man="1"/>
    <brk id="154" min="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26</vt:i4>
      </vt:variant>
    </vt:vector>
  </HeadingPairs>
  <TitlesOfParts>
    <vt:vector size="27" baseType="lpstr">
      <vt:lpstr>予定表H30.12</vt:lpstr>
      <vt:lpstr>予定表H30.12!Calendar10Month</vt:lpstr>
      <vt:lpstr>予定表H30.12!Calendar10Year</vt:lpstr>
      <vt:lpstr>予定表H30.12!Calendar11Month</vt:lpstr>
      <vt:lpstr>予定表H30.12!Calendar11Year</vt:lpstr>
      <vt:lpstr>予定表H30.12!Calendar12Month</vt:lpstr>
      <vt:lpstr>予定表H30.12!Calendar12Year</vt:lpstr>
      <vt:lpstr>予定表H30.12!Calendar1Month</vt:lpstr>
      <vt:lpstr>予定表H30.12!Calendar1Year</vt:lpstr>
      <vt:lpstr>予定表H30.12!Calendar2Month</vt:lpstr>
      <vt:lpstr>予定表H30.12!Calendar2Year</vt:lpstr>
      <vt:lpstr>予定表H30.12!Calendar3Month</vt:lpstr>
      <vt:lpstr>予定表H30.12!Calendar3Year</vt:lpstr>
      <vt:lpstr>予定表H30.12!Calendar4Month</vt:lpstr>
      <vt:lpstr>予定表H30.12!Calendar4Year</vt:lpstr>
      <vt:lpstr>予定表H30.12!Calendar5Month</vt:lpstr>
      <vt:lpstr>予定表H30.12!Calendar5Year</vt:lpstr>
      <vt:lpstr>予定表H30.12!Calendar6Month</vt:lpstr>
      <vt:lpstr>予定表H30.12!Calendar6Year</vt:lpstr>
      <vt:lpstr>予定表H30.12!Calendar7Month</vt:lpstr>
      <vt:lpstr>予定表H30.12!Calendar7Year</vt:lpstr>
      <vt:lpstr>予定表H30.12!Calendar8Month</vt:lpstr>
      <vt:lpstr>予定表H30.12!Calendar8Year</vt:lpstr>
      <vt:lpstr>予定表H30.12!Calendar9Month</vt:lpstr>
      <vt:lpstr>予定表H30.12!Calendar9Year</vt:lpstr>
      <vt:lpstr>予定表H30.12!Print_Area</vt:lpstr>
      <vt:lpstr>予定表H30.12!WeekStart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RoujinDC</dc:creator>
  <cp:lastModifiedBy>RoujinDC</cp:lastModifiedBy>
  <cp:lastPrinted>2019-03-05T05:24:08Z</cp:lastPrinted>
  <dcterms:created xsi:type="dcterms:W3CDTF">2016-07-26T15:53:57Z</dcterms:created>
  <dcterms:modified xsi:type="dcterms:W3CDTF">2019-03-12T00:37:57Z</dcterms:modified>
</cp:coreProperties>
</file>